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comments4.xml" ContentType="application/vnd.openxmlformats-officedocument.spreadsheetml.comments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tings" sheetId="2" state="visible" r:id="rId4"/>
    <sheet name="PriceList" sheetId="3" state="visible" r:id="rId5"/>
    <sheet name="Estimate" sheetId="4" state="visible" r:id="rId6"/>
    <sheet name="Summary" sheetId="5" state="visible" r:id="rId7"/>
    <sheet name="Quote" sheetId="6" state="visible" r:id="rId8"/>
  </sheets>
  <definedNames>
    <definedName function="false" hidden="false" localSheetId="3" name="_xlnm.Print_Area" vbProcedure="false">Estimate!$A$1:$M$58</definedName>
    <definedName function="false" hidden="false" localSheetId="2" name="_xlnm.Print_Area" vbProcedure="false">PriceList!$A$1:$G$19</definedName>
    <definedName function="false" hidden="false" localSheetId="5" name="_xlnm.Print_Area" vbProcedure="false">Quote!$A$1:$C$32</definedName>
    <definedName function="false" hidden="false" name="Categories" vbProcedure="false">Settings!$A$12:$A$21</definedName>
    <definedName function="false" hidden="false" name="EST_Cat" vbProcedure="false">Estimate!$C$7:$C$56</definedName>
    <definedName function="false" hidden="false" name="EST_Desc" vbProcedure="false">Estimate!$B$7:$B$56</definedName>
    <definedName function="false" hidden="false" name="EST_Labor" vbProcedure="false">Estimate!$K$7:$K$56</definedName>
    <definedName function="false" hidden="false" name="EST_Material" vbProcedure="false">Estimate!$I$7:$I$56</definedName>
    <definedName function="false" hidden="false" name="EST_Total" vbProcedure="false">Estimate!$L$7:$L$56</definedName>
    <definedName function="false" hidden="false" name="LaborRate" vbProcedure="false">Settings!$B$7</definedName>
    <definedName function="false" hidden="false" name="Overhead" vbProcedure="false">Settings!$B$4</definedName>
    <definedName function="false" hidden="false" name="PL_Cat" vbProcedure="false">PriceList!$C$2:$C$200</definedName>
    <definedName function="false" hidden="false" name="PL_Code" vbProcedure="false">PriceList!$A$2:$A$200</definedName>
    <definedName function="false" hidden="false" name="PL_Cost" vbProcedure="false">PriceList!$E$2:$E$200</definedName>
    <definedName function="false" hidden="false" name="PL_Desc" vbProcedure="false">PriceList!$B$2:$B$200</definedName>
    <definedName function="false" hidden="false" name="PL_Hours" vbProcedure="false">PriceList!$F$2:$F$200</definedName>
    <definedName function="false" hidden="false" name="PL_Unit" vbProcedure="false">PriceList!$D$2:$D$200</definedName>
    <definedName function="false" hidden="false" name="PL_Waste" vbProcedure="false">PriceList!$G$2:$G$200</definedName>
    <definedName function="false" hidden="false" name="Profit" vbProcedure="false">Settings!$B$5</definedName>
    <definedName function="false" hidden="false" name="TaxRate" vbProcedure="false">Settings!$B$6</definedName>
    <definedName function="false" hidden="false" name="ValidDays" vbProcedure="false">Settings!$B$8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QuoteWillow</author>
  </authors>
  <commentList>
    <comment ref="A2" authorId="0">
      <text>
        <r>
          <rPr>
            <sz val="10"/>
            <rFont val="Arial"/>
            <family val="2"/>
          </rPr>
          <t xml:space="preserve">Example prices for a made-up room addition. Replace them with yours.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QuoteWillow</author>
  </authors>
  <commentList>
    <comment ref="B4" authorId="0">
      <text>
        <r>
          <rPr>
            <sz val="10"/>
            <rFont val="Arial"/>
            <family val="2"/>
          </rPr>
          <t xml:space="preserve">Today's date. Type a fixed date to freeze it on a sent quote.</t>
        </r>
      </text>
    </comment>
  </commentList>
</comments>
</file>

<file path=xl/sharedStrings.xml><?xml version="1.0" encoding="utf-8"?>
<sst xmlns="http://schemas.openxmlformats.org/spreadsheetml/2006/main" count="201" uniqueCount="138">
  <si>
    <t xml:space="preserve">Construction estimate template</t>
  </si>
  <si>
    <t xml:space="preserve">From QuoteWillow (quotewillow.com/blog). Free to use and change.</t>
  </si>
  <si>
    <t xml:space="preserve">How it works</t>
  </si>
  <si>
    <t xml:space="preserve">1. Settings</t>
  </si>
  <si>
    <t xml:space="preserve">Enter your overhead, profit, sales tax on materials and labor rate. Every estimate uses these cells, so change a rate once and every total follows.</t>
  </si>
  <si>
    <t xml:space="preserve">2. PriceList</t>
  </si>
  <si>
    <t xml:space="preserve">Replace the example rows with your own items: a code, unit cost, labor hours per unit and waste %. One price change here updates every estimate.</t>
  </si>
  <si>
    <t xml:space="preserve">3. Estimate</t>
  </si>
  <si>
    <t xml:space="preserve">Type a code and a quantity on each line. Description, unit cost, waste, labor and totals fill in. A line that says CHECK CODE has a code that isn't on the PriceList.</t>
  </si>
  <si>
    <t xml:space="preserve">4. Summary</t>
  </si>
  <si>
    <t xml:space="preserve">Your internal view: category totals, tax, overhead, profit and the grand total. Fix any lines it flags before you send anything.</t>
  </si>
  <si>
    <t xml:space="preserve">5. Quote</t>
  </si>
  <si>
    <t xml:space="preserve">The page the homeowner sees: scope, category prices, allowances, exclusions and a signature block, with no unit costs or markup. Print or save this tab alone as PDF.</t>
  </si>
  <si>
    <t xml:space="preserve">Legend</t>
  </si>
  <si>
    <t xml:space="preserve">Yellow cells</t>
  </si>
  <si>
    <t xml:space="preserve">are yours to fill in. Everything else is a formula; typing over one breaks it.</t>
  </si>
  <si>
    <t xml:space="preserve">Example job</t>
  </si>
  <si>
    <t xml:space="preserve">A made-up 12x16 single-story room addition on a slab. Every price, rate and quantity is a placeholder, not a market price. Replace them with yours.</t>
  </si>
  <si>
    <t xml:space="preserve">Save versions</t>
  </si>
  <si>
    <t xml:space="preserve">Save each job as JobName-Client-v1.xlsx, v2 and so on, so you always know which number you sent.</t>
  </si>
  <si>
    <t xml:space="preserve">Settings</t>
  </si>
  <si>
    <t xml:space="preserve">Rates every estimate uses. Example values: replace them with yours.</t>
  </si>
  <si>
    <t xml:space="preserve">Overhead</t>
  </si>
  <si>
    <t xml:space="preserve">Applied to direct cost plus tax. Example value.</t>
  </si>
  <si>
    <t xml:space="preserve">Profit</t>
  </si>
  <si>
    <t xml:space="preserve">Applied after overhead. Example value.</t>
  </si>
  <si>
    <t xml:space="preserve">Sales tax on materials</t>
  </si>
  <si>
    <t xml:space="preserve">Applied to the material column. Check how your state taxes construction materials. Example value.</t>
  </si>
  <si>
    <t xml:space="preserve">Labor rate ($ per hour)</t>
  </si>
  <si>
    <t xml:space="preserve">Loaded rate you charge per crew hour. Example value.</t>
  </si>
  <si>
    <t xml:space="preserve">Quote valid for (days)</t>
  </si>
  <si>
    <t xml:space="preserve">Sets the expiry date on the Quote tab.</t>
  </si>
  <si>
    <t xml:space="preserve">Cost categories</t>
  </si>
  <si>
    <t xml:space="preserve">Site Work</t>
  </si>
  <si>
    <t xml:space="preserve">Ten buckets instead of the 50 CSI divisions. Rename them for your trade; the PriceList, Summary and Quote follow.</t>
  </si>
  <si>
    <t xml:space="preserve">Concrete</t>
  </si>
  <si>
    <t xml:space="preserve">Masonry</t>
  </si>
  <si>
    <t xml:space="preserve">Framing &amp; Carpentry</t>
  </si>
  <si>
    <t xml:space="preserve">Roofing &amp; Exteriors</t>
  </si>
  <si>
    <t xml:space="preserve">Plumbing &amp; Mechanical</t>
  </si>
  <si>
    <t xml:space="preserve">Electrical</t>
  </si>
  <si>
    <t xml:space="preserve">Finishes</t>
  </si>
  <si>
    <t xml:space="preserve">Cabinets &amp; Countertops</t>
  </si>
  <si>
    <t xml:space="preserve">Allowances</t>
  </si>
  <si>
    <t xml:space="preserve">Code</t>
  </si>
  <si>
    <t xml:space="preserve">Description</t>
  </si>
  <si>
    <t xml:space="preserve">Category</t>
  </si>
  <si>
    <t xml:space="preserve">Unit</t>
  </si>
  <si>
    <t xml:space="preserve">Unit cost</t>
  </si>
  <si>
    <t xml:space="preserve">Labor hrs per unit</t>
  </si>
  <si>
    <t xml:space="preserve">Waste %</t>
  </si>
  <si>
    <t xml:space="preserve">SW-100</t>
  </si>
  <si>
    <t xml:space="preserve">Layout, excavation and grading</t>
  </si>
  <si>
    <t xml:space="preserve">job</t>
  </si>
  <si>
    <t xml:space="preserve">SW-110</t>
  </si>
  <si>
    <t xml:space="preserve">Dumpster and debris haul-off</t>
  </si>
  <si>
    <t xml:space="preserve">CN-200</t>
  </si>
  <si>
    <t xml:space="preserve">Footings and stem wall</t>
  </si>
  <si>
    <t xml:space="preserve">lf</t>
  </si>
  <si>
    <t xml:space="preserve">CN-210</t>
  </si>
  <si>
    <t xml:space="preserve">Slab, 4 in, with vapor barrier</t>
  </si>
  <si>
    <t xml:space="preserve">sq ft</t>
  </si>
  <si>
    <t xml:space="preserve">FR-300</t>
  </si>
  <si>
    <t xml:space="preserve">Wall framing, 2x6 at 16 in</t>
  </si>
  <si>
    <t xml:space="preserve">FR-310</t>
  </si>
  <si>
    <t xml:space="preserve">Roof framing and sheathing</t>
  </si>
  <si>
    <t xml:space="preserve">RF-400</t>
  </si>
  <si>
    <t xml:space="preserve">Architectural shingles</t>
  </si>
  <si>
    <t xml:space="preserve">RF-410</t>
  </si>
  <si>
    <t xml:space="preserve">Siding and exterior trim</t>
  </si>
  <si>
    <t xml:space="preserve">RF-420</t>
  </si>
  <si>
    <t xml:space="preserve">Window, 36 x 60 in</t>
  </si>
  <si>
    <t xml:space="preserve">ea</t>
  </si>
  <si>
    <t xml:space="preserve">RF-430</t>
  </si>
  <si>
    <t xml:space="preserve">Exterior door</t>
  </si>
  <si>
    <t xml:space="preserve">EL-500</t>
  </si>
  <si>
    <t xml:space="preserve">Outlet, switch or fixture, rough and finish</t>
  </si>
  <si>
    <t xml:space="preserve">PM-600</t>
  </si>
  <si>
    <t xml:space="preserve">HVAC duct extension</t>
  </si>
  <si>
    <t xml:space="preserve">FN-700</t>
  </si>
  <si>
    <t xml:space="preserve">Insulation, walls and ceiling</t>
  </si>
  <si>
    <t xml:space="preserve">FN-710</t>
  </si>
  <si>
    <t xml:space="preserve">Drywall, hung and finished</t>
  </si>
  <si>
    <t xml:space="preserve">FN-720</t>
  </si>
  <si>
    <t xml:space="preserve">Interior paint</t>
  </si>
  <si>
    <t xml:space="preserve">FN-730</t>
  </si>
  <si>
    <t xml:space="preserve">Interior trim</t>
  </si>
  <si>
    <t xml:space="preserve">AL-900</t>
  </si>
  <si>
    <t xml:space="preserve">Flooring allowance</t>
  </si>
  <si>
    <t xml:space="preserve">AL-910</t>
  </si>
  <si>
    <t xml:space="preserve">Permit and plan review allowance</t>
  </si>
  <si>
    <t xml:space="preserve">Estimate (internal)</t>
  </si>
  <si>
    <t xml:space="preserve">Type a code and a quantity. Everything else fills in.</t>
  </si>
  <si>
    <t xml:space="preserve">Job</t>
  </si>
  <si>
    <t xml:space="preserve">Smith family room addition, 12x16</t>
  </si>
  <si>
    <t xml:space="preserve">Client</t>
  </si>
  <si>
    <t xml:space="preserve">Pat Smith</t>
  </si>
  <si>
    <t xml:space="preserve">Date</t>
  </si>
  <si>
    <t xml:space="preserve">Version</t>
  </si>
  <si>
    <t xml:space="preserve">v1</t>
  </si>
  <si>
    <t xml:space="preserve">Line item</t>
  </si>
  <si>
    <t xml:space="preserve">Qty</t>
  </si>
  <si>
    <t xml:space="preserve">Order qty</t>
  </si>
  <si>
    <t xml:space="preserve">Material cost</t>
  </si>
  <si>
    <t xml:space="preserve">Labor hrs</t>
  </si>
  <si>
    <t xml:space="preserve">Labor cost</t>
  </si>
  <si>
    <t xml:space="preserve">Line total</t>
  </si>
  <si>
    <t xml:space="preserve">Notes</t>
  </si>
  <si>
    <t xml:space="preserve">Three new walls, 40 lf</t>
  </si>
  <si>
    <t xml:space="preserve">Roof area with overhang</t>
  </si>
  <si>
    <t xml:space="preserve">40 lf of wall, 9 ft tall</t>
  </si>
  <si>
    <t xml:space="preserve">360 sq ft of wall plus 192 ceiling</t>
  </si>
  <si>
    <t xml:space="preserve">Totals</t>
  </si>
  <si>
    <t xml:space="preserve">Summary (internal)</t>
  </si>
  <si>
    <t xml:space="preserve">Category totals and markup. Never send this tab to a homeowner.</t>
  </si>
  <si>
    <t xml:space="preserve">Materials</t>
  </si>
  <si>
    <t xml:space="preserve">Labor</t>
  </si>
  <si>
    <t xml:space="preserve">Direct cost</t>
  </si>
  <si>
    <t xml:space="preserve">Quoted price</t>
  </si>
  <si>
    <t xml:space="preserve">Grand total</t>
  </si>
  <si>
    <t xml:space="preserve">Labor hours</t>
  </si>
  <si>
    <t xml:space="preserve">Lines to fix</t>
  </si>
  <si>
    <t xml:space="preserve">Markup compounds: overhead applies to direct cost plus tax, and profit applies on top of overhead. Change the formulas in B18 and B19 if you price differently.</t>
  </si>
  <si>
    <t xml:space="preserve">Quoted prices spread tax, overhead and profit across every category, allowances included. If you pass allowances through at cost, price them outside this sheet.</t>
  </si>
  <si>
    <t xml:space="preserve">Your Company Name</t>
  </si>
  <si>
    <t xml:space="preserve">Address · phone · email · license number</t>
  </si>
  <si>
    <t xml:space="preserve">Prepared for</t>
  </si>
  <si>
    <t xml:space="preserve">Project</t>
  </si>
  <si>
    <t xml:space="preserve">Valid until</t>
  </si>
  <si>
    <t xml:space="preserve">Scope of work</t>
  </si>
  <si>
    <t xml:space="preserve">Build a 12x16 single-story room addition on a slab: footings, framing, a shingle roof, siding, three windows and one exterior door, electrical, an HVAC extension, insulation, drywall, paint and trim.</t>
  </si>
  <si>
    <t xml:space="preserve">Price</t>
  </si>
  <si>
    <t xml:space="preserve">Total</t>
  </si>
  <si>
    <t xml:space="preserve">Flooring and the permit are allowances. If actual costs differ, the difference is added to or credited on the final invoice.</t>
  </si>
  <si>
    <t xml:space="preserve">Not included</t>
  </si>
  <si>
    <t xml:space="preserve">Work inside the existing house beyond the new opening, landscaping repair, window treatments and anything not listed in the scope above.</t>
  </si>
  <si>
    <t xml:space="preserve">Accepted by</t>
  </si>
  <si>
    <t xml:space="preserve">Signature ______________________________     Date ______________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</si>
</sst>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%;\(0.0%\);\-"/>
    <numFmt numFmtId="166" formatCode="\$#,##0.00;&quot;($&quot;#,##0.00\);\-"/>
    <numFmt numFmtId="167" formatCode="0"/>
    <numFmt numFmtId="168" formatCode="0.00"/>
    <numFmt numFmtId="169" formatCode="mmm\ d&quot;, &quot;yyyy"/>
    <numFmt numFmtId="170" formatCode="#,##0.0#;\(#,##0.0#\);\-"/>
    <numFmt numFmtId="171" formatCode="0.0"/>
    <numFmt numFmtId="172" formatCode="mmmm\ d&quot;, &quot;yyyy"/>
    <numFmt numFmtId="173" formatCode="\$#,##0;&quot;($&quot;#,##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5F73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1"/>
      <color rgb="FF536B65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b val="true"/>
      <sz val="11"/>
      <color rgb="FFC00000"/>
      <name val="Arial"/>
      <family val="0"/>
      <charset val="1"/>
    </font>
    <font>
      <b val="true"/>
      <sz val="12"/>
      <color rgb="FF005F73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AF7EF"/>
      </patternFill>
    </fill>
    <fill>
      <patternFill patternType="solid">
        <fgColor rgb="FF005F73"/>
        <bgColor rgb="FF008080"/>
      </patternFill>
    </fill>
    <fill>
      <patternFill patternType="solid">
        <fgColor rgb="FFEAF7EF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6E3DC"/>
      </left>
      <right style="thin">
        <color rgb="FFD6E3DC"/>
      </right>
      <top style="thin">
        <color rgb="FFD6E3DC"/>
      </top>
      <bottom style="thin">
        <color rgb="FFD6E3DC"/>
      </bottom>
      <diagonal/>
    </border>
    <border diagonalUp="false" diagonalDown="false">
      <left style="thin">
        <color rgb="FFD6E3DC"/>
      </left>
      <right/>
      <top style="thin">
        <color rgb="FFD6E3DC"/>
      </top>
      <bottom style="thin">
        <color rgb="FFD6E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5F73"/>
      <rgbColor rgb="FFC0C0C0"/>
      <rgbColor rgb="FF808080"/>
      <rgbColor rgb="FF9999FF"/>
      <rgbColor rgb="FF993366"/>
      <rgbColor rgb="FFFFF2CC"/>
      <rgbColor rgb="FFEAF7EF"/>
      <rgbColor rgb="FF660066"/>
      <rgbColor rgb="FFFF8080"/>
      <rgbColor rgb="FF0066CC"/>
      <rgbColor rgb="FFD6E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36B6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6"/>
  </cols>
  <sheetData>
    <row r="1" customFormat="false" ht="19.7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/>
    </row>
    <row r="3" customFormat="false" ht="15" hidden="false" customHeight="false" outlineLevel="0" collapsed="false">
      <c r="A3" s="2"/>
      <c r="B3" s="2"/>
    </row>
    <row r="4" customFormat="false" ht="18" hidden="false" customHeight="true" outlineLevel="0" collapsed="false">
      <c r="A4" s="4" t="s">
        <v>2</v>
      </c>
      <c r="B4" s="5"/>
    </row>
    <row r="5" customFormat="false" ht="31.5" hidden="false" customHeight="true" outlineLevel="0" collapsed="false">
      <c r="A5" s="4" t="s">
        <v>3</v>
      </c>
      <c r="B5" s="5" t="s">
        <v>4</v>
      </c>
    </row>
    <row r="6" customFormat="false" ht="31.5" hidden="false" customHeight="true" outlineLevel="0" collapsed="false">
      <c r="A6" s="4" t="s">
        <v>5</v>
      </c>
      <c r="B6" s="5" t="s">
        <v>6</v>
      </c>
    </row>
    <row r="7" customFormat="false" ht="31.5" hidden="false" customHeight="true" outlineLevel="0" collapsed="false">
      <c r="A7" s="4" t="s">
        <v>7</v>
      </c>
      <c r="B7" s="5" t="s">
        <v>8</v>
      </c>
    </row>
    <row r="8" customFormat="false" ht="31.5" hidden="false" customHeight="true" outlineLevel="0" collapsed="false">
      <c r="A8" s="4" t="s">
        <v>9</v>
      </c>
      <c r="B8" s="5" t="s">
        <v>10</v>
      </c>
    </row>
    <row r="9" customFormat="false" ht="31.5" hidden="false" customHeight="true" outlineLevel="0" collapsed="false">
      <c r="A9" s="4" t="s">
        <v>11</v>
      </c>
      <c r="B9" s="5" t="s">
        <v>12</v>
      </c>
    </row>
    <row r="10" customFormat="false" ht="18" hidden="false" customHeight="true" outlineLevel="0" collapsed="false">
      <c r="A10" s="4"/>
      <c r="B10" s="5"/>
    </row>
    <row r="11" customFormat="false" ht="18" hidden="false" customHeight="true" outlineLevel="0" collapsed="false">
      <c r="A11" s="4" t="s">
        <v>13</v>
      </c>
      <c r="B11" s="5"/>
    </row>
    <row r="12" customFormat="false" ht="31.5" hidden="false" customHeight="true" outlineLevel="0" collapsed="false">
      <c r="A12" s="6" t="s">
        <v>14</v>
      </c>
      <c r="B12" s="5" t="s">
        <v>15</v>
      </c>
    </row>
    <row r="13" customFormat="false" ht="31.5" hidden="false" customHeight="true" outlineLevel="0" collapsed="false">
      <c r="A13" s="4" t="s">
        <v>16</v>
      </c>
      <c r="B13" s="5" t="s">
        <v>17</v>
      </c>
    </row>
    <row r="14" customFormat="false" ht="31.5" hidden="false" customHeight="true" outlineLevel="0" collapsed="false">
      <c r="A14" s="4" t="s">
        <v>18</v>
      </c>
      <c r="B14" s="5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20</v>
      </c>
      <c r="B1" s="2"/>
      <c r="C1" s="2"/>
    </row>
    <row r="2" customFormat="false" ht="15" hidden="false" customHeight="false" outlineLevel="0" collapsed="false">
      <c r="A2" s="3" t="s">
        <v>21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5" hidden="false" customHeight="false" outlineLevel="0" collapsed="false">
      <c r="A4" s="4" t="s">
        <v>22</v>
      </c>
      <c r="B4" s="7" t="n">
        <v>0.1</v>
      </c>
      <c r="C4" s="3" t="s">
        <v>23</v>
      </c>
    </row>
    <row r="5" customFormat="false" ht="15" hidden="false" customHeight="false" outlineLevel="0" collapsed="false">
      <c r="A5" s="4" t="s">
        <v>24</v>
      </c>
      <c r="B5" s="7" t="n">
        <v>0.15</v>
      </c>
      <c r="C5" s="3" t="s">
        <v>25</v>
      </c>
    </row>
    <row r="6" customFormat="false" ht="15" hidden="false" customHeight="false" outlineLevel="0" collapsed="false">
      <c r="A6" s="4" t="s">
        <v>26</v>
      </c>
      <c r="B6" s="7" t="n">
        <v>0.07</v>
      </c>
      <c r="C6" s="3" t="s">
        <v>27</v>
      </c>
    </row>
    <row r="7" customFormat="false" ht="15" hidden="false" customHeight="false" outlineLevel="0" collapsed="false">
      <c r="A7" s="4" t="s">
        <v>28</v>
      </c>
      <c r="B7" s="8" t="n">
        <v>65</v>
      </c>
      <c r="C7" s="3" t="s">
        <v>29</v>
      </c>
    </row>
    <row r="8" customFormat="false" ht="15" hidden="false" customHeight="false" outlineLevel="0" collapsed="false">
      <c r="A8" s="4" t="s">
        <v>30</v>
      </c>
      <c r="B8" s="9" t="n">
        <v>30</v>
      </c>
      <c r="C8" s="3" t="s">
        <v>31</v>
      </c>
    </row>
    <row r="9" customFormat="false" ht="15" hidden="false" customHeight="false" outlineLevel="0" collapsed="false">
      <c r="A9" s="2"/>
      <c r="B9" s="2"/>
      <c r="C9" s="2"/>
    </row>
    <row r="10" customFormat="false" ht="15" hidden="false" customHeight="false" outlineLevel="0" collapsed="false">
      <c r="A10" s="2"/>
      <c r="B10" s="2"/>
      <c r="C10" s="2"/>
    </row>
    <row r="11" customFormat="false" ht="15" hidden="false" customHeight="false" outlineLevel="0" collapsed="false">
      <c r="A11" s="4" t="s">
        <v>32</v>
      </c>
      <c r="B11" s="2"/>
      <c r="C11" s="2"/>
    </row>
    <row r="12" customFormat="false" ht="15" hidden="false" customHeight="false" outlineLevel="0" collapsed="false">
      <c r="A12" s="10" t="s">
        <v>33</v>
      </c>
      <c r="B12" s="2"/>
      <c r="C12" s="3" t="s">
        <v>34</v>
      </c>
    </row>
    <row r="13" customFormat="false" ht="15" hidden="false" customHeight="false" outlineLevel="0" collapsed="false">
      <c r="A13" s="10" t="s">
        <v>35</v>
      </c>
      <c r="B13" s="2"/>
      <c r="C13" s="2"/>
    </row>
    <row r="14" customFormat="false" ht="15" hidden="false" customHeight="false" outlineLevel="0" collapsed="false">
      <c r="A14" s="10" t="s">
        <v>36</v>
      </c>
      <c r="B14" s="2"/>
      <c r="C14" s="2"/>
    </row>
    <row r="15" customFormat="false" ht="15" hidden="false" customHeight="false" outlineLevel="0" collapsed="false">
      <c r="A15" s="10" t="s">
        <v>37</v>
      </c>
      <c r="B15" s="2"/>
      <c r="C15" s="2"/>
    </row>
    <row r="16" customFormat="false" ht="15" hidden="false" customHeight="false" outlineLevel="0" collapsed="false">
      <c r="A16" s="10" t="s">
        <v>38</v>
      </c>
      <c r="B16" s="2"/>
      <c r="C16" s="2"/>
    </row>
    <row r="17" customFormat="false" ht="15" hidden="false" customHeight="false" outlineLevel="0" collapsed="false">
      <c r="A17" s="10" t="s">
        <v>39</v>
      </c>
      <c r="B17" s="2"/>
      <c r="C17" s="2"/>
    </row>
    <row r="18" customFormat="false" ht="15" hidden="false" customHeight="false" outlineLevel="0" collapsed="false">
      <c r="A18" s="10" t="s">
        <v>40</v>
      </c>
      <c r="B18" s="2"/>
      <c r="C18" s="2"/>
    </row>
    <row r="19" customFormat="false" ht="15" hidden="false" customHeight="false" outlineLevel="0" collapsed="false">
      <c r="A19" s="10" t="s">
        <v>41</v>
      </c>
      <c r="B19" s="2"/>
      <c r="C19" s="2"/>
    </row>
    <row r="20" customFormat="false" ht="15" hidden="false" customHeight="false" outlineLevel="0" collapsed="false">
      <c r="A20" s="10" t="s">
        <v>42</v>
      </c>
      <c r="B20" s="2"/>
      <c r="C20" s="2"/>
    </row>
    <row r="21" customFormat="false" ht="15" hidden="false" customHeight="false" outlineLevel="0" collapsed="false">
      <c r="A21" s="10" t="s">
        <v>43</v>
      </c>
      <c r="B21" s="2"/>
      <c r="C21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3" min="3" style="0" width="22"/>
    <col collapsed="false" customWidth="true" hidden="false" outlineLevel="0" max="4" min="4" style="0" width="8"/>
    <col collapsed="false" customWidth="true" hidden="false" outlineLevel="0" max="6" min="5" style="0" width="12"/>
    <col collapsed="false" customWidth="true" hidden="false" outlineLevel="0" max="7" min="7" style="0" width="10"/>
  </cols>
  <sheetData>
    <row r="1" customFormat="false" ht="26.85" hidden="false" customHeight="false" outlineLevel="0" collapsed="false">
      <c r="A1" s="11" t="s">
        <v>44</v>
      </c>
      <c r="B1" s="11" t="s">
        <v>45</v>
      </c>
      <c r="C1" s="11" t="s">
        <v>46</v>
      </c>
      <c r="D1" s="11" t="s">
        <v>47</v>
      </c>
      <c r="E1" s="11" t="s">
        <v>48</v>
      </c>
      <c r="F1" s="11" t="s">
        <v>49</v>
      </c>
      <c r="G1" s="11" t="s">
        <v>50</v>
      </c>
    </row>
    <row r="2" customFormat="false" ht="15" hidden="false" customHeight="false" outlineLevel="0" collapsed="false">
      <c r="A2" s="12" t="s">
        <v>51</v>
      </c>
      <c r="B2" s="12" t="s">
        <v>52</v>
      </c>
      <c r="C2" s="12" t="s">
        <v>33</v>
      </c>
      <c r="D2" s="12" t="s">
        <v>53</v>
      </c>
      <c r="E2" s="8" t="n">
        <v>600</v>
      </c>
      <c r="F2" s="13" t="n">
        <v>6</v>
      </c>
      <c r="G2" s="7" t="n">
        <v>0</v>
      </c>
    </row>
    <row r="3" customFormat="false" ht="15" hidden="false" customHeight="false" outlineLevel="0" collapsed="false">
      <c r="A3" s="12" t="s">
        <v>54</v>
      </c>
      <c r="B3" s="12" t="s">
        <v>55</v>
      </c>
      <c r="C3" s="12" t="s">
        <v>33</v>
      </c>
      <c r="D3" s="12" t="s">
        <v>53</v>
      </c>
      <c r="E3" s="8" t="n">
        <v>550</v>
      </c>
      <c r="F3" s="13" t="n">
        <v>1</v>
      </c>
      <c r="G3" s="7" t="n">
        <v>0</v>
      </c>
    </row>
    <row r="4" customFormat="false" ht="15" hidden="false" customHeight="false" outlineLevel="0" collapsed="false">
      <c r="A4" s="12" t="s">
        <v>56</v>
      </c>
      <c r="B4" s="12" t="s">
        <v>57</v>
      </c>
      <c r="C4" s="12" t="s">
        <v>35</v>
      </c>
      <c r="D4" s="12" t="s">
        <v>58</v>
      </c>
      <c r="E4" s="8" t="n">
        <v>38</v>
      </c>
      <c r="F4" s="13" t="n">
        <v>0.6</v>
      </c>
      <c r="G4" s="7" t="n">
        <v>0</v>
      </c>
    </row>
    <row r="5" customFormat="false" ht="15" hidden="false" customHeight="false" outlineLevel="0" collapsed="false">
      <c r="A5" s="12" t="s">
        <v>59</v>
      </c>
      <c r="B5" s="12" t="s">
        <v>60</v>
      </c>
      <c r="C5" s="12" t="s">
        <v>35</v>
      </c>
      <c r="D5" s="12" t="s">
        <v>61</v>
      </c>
      <c r="E5" s="8" t="n">
        <v>6.5</v>
      </c>
      <c r="F5" s="13" t="n">
        <v>0.05</v>
      </c>
      <c r="G5" s="7" t="n">
        <v>0.05</v>
      </c>
    </row>
    <row r="6" customFormat="false" ht="15" hidden="false" customHeight="false" outlineLevel="0" collapsed="false">
      <c r="A6" s="12" t="s">
        <v>62</v>
      </c>
      <c r="B6" s="12" t="s">
        <v>63</v>
      </c>
      <c r="C6" s="12" t="s">
        <v>37</v>
      </c>
      <c r="D6" s="12" t="s">
        <v>58</v>
      </c>
      <c r="E6" s="8" t="n">
        <v>28</v>
      </c>
      <c r="F6" s="13" t="n">
        <v>0.5</v>
      </c>
      <c r="G6" s="7" t="n">
        <v>0.1</v>
      </c>
    </row>
    <row r="7" customFormat="false" ht="15" hidden="false" customHeight="false" outlineLevel="0" collapsed="false">
      <c r="A7" s="12" t="s">
        <v>64</v>
      </c>
      <c r="B7" s="12" t="s">
        <v>65</v>
      </c>
      <c r="C7" s="12" t="s">
        <v>37</v>
      </c>
      <c r="D7" s="12" t="s">
        <v>61</v>
      </c>
      <c r="E7" s="8" t="n">
        <v>7.5</v>
      </c>
      <c r="F7" s="13" t="n">
        <v>0.08</v>
      </c>
      <c r="G7" s="7" t="n">
        <v>0.1</v>
      </c>
    </row>
    <row r="8" customFormat="false" ht="15" hidden="false" customHeight="false" outlineLevel="0" collapsed="false">
      <c r="A8" s="12" t="s">
        <v>66</v>
      </c>
      <c r="B8" s="12" t="s">
        <v>67</v>
      </c>
      <c r="C8" s="12" t="s">
        <v>38</v>
      </c>
      <c r="D8" s="12" t="s">
        <v>61</v>
      </c>
      <c r="E8" s="8" t="n">
        <v>3.2</v>
      </c>
      <c r="F8" s="13" t="n">
        <v>0.03</v>
      </c>
      <c r="G8" s="7" t="n">
        <v>0.1</v>
      </c>
    </row>
    <row r="9" customFormat="false" ht="15" hidden="false" customHeight="false" outlineLevel="0" collapsed="false">
      <c r="A9" s="12" t="s">
        <v>68</v>
      </c>
      <c r="B9" s="12" t="s">
        <v>69</v>
      </c>
      <c r="C9" s="12" t="s">
        <v>38</v>
      </c>
      <c r="D9" s="12" t="s">
        <v>61</v>
      </c>
      <c r="E9" s="8" t="n">
        <v>4.8</v>
      </c>
      <c r="F9" s="13" t="n">
        <v>0.05</v>
      </c>
      <c r="G9" s="7" t="n">
        <v>0.1</v>
      </c>
    </row>
    <row r="10" customFormat="false" ht="15" hidden="false" customHeight="false" outlineLevel="0" collapsed="false">
      <c r="A10" s="12" t="s">
        <v>70</v>
      </c>
      <c r="B10" s="12" t="s">
        <v>71</v>
      </c>
      <c r="C10" s="12" t="s">
        <v>38</v>
      </c>
      <c r="D10" s="12" t="s">
        <v>72</v>
      </c>
      <c r="E10" s="8" t="n">
        <v>650</v>
      </c>
      <c r="F10" s="13" t="n">
        <v>2.5</v>
      </c>
      <c r="G10" s="7" t="n">
        <v>0</v>
      </c>
    </row>
    <row r="11" customFormat="false" ht="15" hidden="false" customHeight="false" outlineLevel="0" collapsed="false">
      <c r="A11" s="12" t="s">
        <v>73</v>
      </c>
      <c r="B11" s="12" t="s">
        <v>74</v>
      </c>
      <c r="C11" s="12" t="s">
        <v>38</v>
      </c>
      <c r="D11" s="12" t="s">
        <v>72</v>
      </c>
      <c r="E11" s="8" t="n">
        <v>1200</v>
      </c>
      <c r="F11" s="13" t="n">
        <v>4</v>
      </c>
      <c r="G11" s="7" t="n">
        <v>0</v>
      </c>
    </row>
    <row r="12" customFormat="false" ht="15" hidden="false" customHeight="false" outlineLevel="0" collapsed="false">
      <c r="A12" s="12" t="s">
        <v>75</v>
      </c>
      <c r="B12" s="12" t="s">
        <v>76</v>
      </c>
      <c r="C12" s="12" t="s">
        <v>40</v>
      </c>
      <c r="D12" s="12" t="s">
        <v>72</v>
      </c>
      <c r="E12" s="8" t="n">
        <v>45</v>
      </c>
      <c r="F12" s="13" t="n">
        <v>1</v>
      </c>
      <c r="G12" s="7" t="n">
        <v>0</v>
      </c>
    </row>
    <row r="13" customFormat="false" ht="15" hidden="false" customHeight="false" outlineLevel="0" collapsed="false">
      <c r="A13" s="12" t="s">
        <v>77</v>
      </c>
      <c r="B13" s="12" t="s">
        <v>78</v>
      </c>
      <c r="C13" s="12" t="s">
        <v>39</v>
      </c>
      <c r="D13" s="12" t="s">
        <v>53</v>
      </c>
      <c r="E13" s="8" t="n">
        <v>900</v>
      </c>
      <c r="F13" s="13" t="n">
        <v>8</v>
      </c>
      <c r="G13" s="7" t="n">
        <v>0</v>
      </c>
    </row>
    <row r="14" customFormat="false" ht="15" hidden="false" customHeight="false" outlineLevel="0" collapsed="false">
      <c r="A14" s="12" t="s">
        <v>79</v>
      </c>
      <c r="B14" s="12" t="s">
        <v>80</v>
      </c>
      <c r="C14" s="12" t="s">
        <v>41</v>
      </c>
      <c r="D14" s="12" t="s">
        <v>61</v>
      </c>
      <c r="E14" s="8" t="n">
        <v>1.4</v>
      </c>
      <c r="F14" s="13" t="n">
        <v>0.02</v>
      </c>
      <c r="G14" s="7" t="n">
        <v>0.1</v>
      </c>
    </row>
    <row r="15" customFormat="false" ht="15" hidden="false" customHeight="false" outlineLevel="0" collapsed="false">
      <c r="A15" s="12" t="s">
        <v>81</v>
      </c>
      <c r="B15" s="12" t="s">
        <v>82</v>
      </c>
      <c r="C15" s="12" t="s">
        <v>41</v>
      </c>
      <c r="D15" s="12" t="s">
        <v>61</v>
      </c>
      <c r="E15" s="8" t="n">
        <v>1.9</v>
      </c>
      <c r="F15" s="13" t="n">
        <v>0.04</v>
      </c>
      <c r="G15" s="7" t="n">
        <v>0.12</v>
      </c>
    </row>
    <row r="16" customFormat="false" ht="15" hidden="false" customHeight="false" outlineLevel="0" collapsed="false">
      <c r="A16" s="12" t="s">
        <v>83</v>
      </c>
      <c r="B16" s="12" t="s">
        <v>84</v>
      </c>
      <c r="C16" s="12" t="s">
        <v>41</v>
      </c>
      <c r="D16" s="12" t="s">
        <v>61</v>
      </c>
      <c r="E16" s="8" t="n">
        <v>0.6</v>
      </c>
      <c r="F16" s="13" t="n">
        <v>0.02</v>
      </c>
      <c r="G16" s="7" t="n">
        <v>0</v>
      </c>
    </row>
    <row r="17" customFormat="false" ht="15" hidden="false" customHeight="false" outlineLevel="0" collapsed="false">
      <c r="A17" s="12" t="s">
        <v>85</v>
      </c>
      <c r="B17" s="12" t="s">
        <v>86</v>
      </c>
      <c r="C17" s="12" t="s">
        <v>41</v>
      </c>
      <c r="D17" s="12" t="s">
        <v>58</v>
      </c>
      <c r="E17" s="8" t="n">
        <v>6</v>
      </c>
      <c r="F17" s="13" t="n">
        <v>0.15</v>
      </c>
      <c r="G17" s="7" t="n">
        <v>0.1</v>
      </c>
    </row>
    <row r="18" customFormat="false" ht="15" hidden="false" customHeight="false" outlineLevel="0" collapsed="false">
      <c r="A18" s="12" t="s">
        <v>87</v>
      </c>
      <c r="B18" s="12" t="s">
        <v>88</v>
      </c>
      <c r="C18" s="12" t="s">
        <v>43</v>
      </c>
      <c r="D18" s="12" t="s">
        <v>61</v>
      </c>
      <c r="E18" s="8" t="n">
        <v>7</v>
      </c>
      <c r="F18" s="13" t="n">
        <v>0</v>
      </c>
      <c r="G18" s="7" t="n">
        <v>0</v>
      </c>
    </row>
    <row r="19" customFormat="false" ht="15" hidden="false" customHeight="false" outlineLevel="0" collapsed="false">
      <c r="A19" s="12" t="s">
        <v>89</v>
      </c>
      <c r="B19" s="12" t="s">
        <v>90</v>
      </c>
      <c r="C19" s="12" t="s">
        <v>43</v>
      </c>
      <c r="D19" s="12" t="s">
        <v>72</v>
      </c>
      <c r="E19" s="8" t="n">
        <v>1500</v>
      </c>
      <c r="F19" s="13" t="n">
        <v>0</v>
      </c>
      <c r="G19" s="7" t="n">
        <v>0</v>
      </c>
    </row>
    <row r="20" customFormat="false" ht="15" hidden="false" customHeight="false" outlineLevel="0" collapsed="false">
      <c r="A20" s="10"/>
      <c r="B20" s="10"/>
      <c r="C20" s="10"/>
      <c r="D20" s="10"/>
      <c r="E20" s="14"/>
      <c r="F20" s="15"/>
      <c r="G20" s="16"/>
    </row>
    <row r="21" customFormat="false" ht="15" hidden="false" customHeight="false" outlineLevel="0" collapsed="false">
      <c r="A21" s="10"/>
      <c r="B21" s="10"/>
      <c r="C21" s="10"/>
      <c r="D21" s="10"/>
      <c r="E21" s="14"/>
      <c r="F21" s="15"/>
      <c r="G21" s="16"/>
    </row>
    <row r="22" customFormat="false" ht="15" hidden="false" customHeight="false" outlineLevel="0" collapsed="false">
      <c r="A22" s="10"/>
      <c r="B22" s="10"/>
      <c r="C22" s="10"/>
      <c r="D22" s="10"/>
      <c r="E22" s="14"/>
      <c r="F22" s="15"/>
      <c r="G22" s="16"/>
    </row>
    <row r="23" customFormat="false" ht="15" hidden="false" customHeight="false" outlineLevel="0" collapsed="false">
      <c r="A23" s="10"/>
      <c r="B23" s="10"/>
      <c r="C23" s="10"/>
      <c r="D23" s="10"/>
      <c r="E23" s="14"/>
      <c r="F23" s="15"/>
      <c r="G23" s="16"/>
    </row>
    <row r="24" customFormat="false" ht="15" hidden="false" customHeight="false" outlineLevel="0" collapsed="false">
      <c r="A24" s="10"/>
      <c r="B24" s="10"/>
      <c r="C24" s="10"/>
      <c r="D24" s="10"/>
      <c r="E24" s="14"/>
      <c r="F24" s="15"/>
      <c r="G24" s="16"/>
    </row>
    <row r="25" customFormat="false" ht="15" hidden="false" customHeight="false" outlineLevel="0" collapsed="false">
      <c r="A25" s="10"/>
      <c r="B25" s="10"/>
      <c r="C25" s="10"/>
      <c r="D25" s="10"/>
      <c r="E25" s="14"/>
      <c r="F25" s="15"/>
      <c r="G25" s="16"/>
    </row>
    <row r="26" customFormat="false" ht="15" hidden="false" customHeight="false" outlineLevel="0" collapsed="false">
      <c r="A26" s="10"/>
      <c r="B26" s="10"/>
      <c r="C26" s="10"/>
      <c r="D26" s="10"/>
      <c r="E26" s="14"/>
      <c r="F26" s="15"/>
      <c r="G26" s="16"/>
    </row>
    <row r="27" customFormat="false" ht="15" hidden="false" customHeight="false" outlineLevel="0" collapsed="false">
      <c r="A27" s="10"/>
      <c r="B27" s="10"/>
      <c r="C27" s="10"/>
      <c r="D27" s="10"/>
      <c r="E27" s="14"/>
      <c r="F27" s="15"/>
      <c r="G27" s="16"/>
    </row>
    <row r="28" customFormat="false" ht="15" hidden="false" customHeight="false" outlineLevel="0" collapsed="false">
      <c r="A28" s="10"/>
      <c r="B28" s="10"/>
      <c r="C28" s="10"/>
      <c r="D28" s="10"/>
      <c r="E28" s="14"/>
      <c r="F28" s="15"/>
      <c r="G28" s="16"/>
    </row>
    <row r="29" customFormat="false" ht="15" hidden="false" customHeight="false" outlineLevel="0" collapsed="false">
      <c r="A29" s="10"/>
      <c r="B29" s="10"/>
      <c r="C29" s="10"/>
      <c r="D29" s="10"/>
      <c r="E29" s="14"/>
      <c r="F29" s="15"/>
      <c r="G29" s="16"/>
    </row>
    <row r="30" customFormat="false" ht="15" hidden="false" customHeight="false" outlineLevel="0" collapsed="false">
      <c r="A30" s="10"/>
      <c r="B30" s="10"/>
      <c r="C30" s="10"/>
      <c r="D30" s="10"/>
      <c r="E30" s="14"/>
      <c r="F30" s="15"/>
      <c r="G30" s="16"/>
    </row>
    <row r="31" customFormat="false" ht="15" hidden="false" customHeight="false" outlineLevel="0" collapsed="false">
      <c r="A31" s="10"/>
      <c r="B31" s="10"/>
      <c r="C31" s="10"/>
      <c r="D31" s="10"/>
      <c r="E31" s="14"/>
      <c r="F31" s="15"/>
      <c r="G31" s="16"/>
    </row>
    <row r="32" customFormat="false" ht="15" hidden="false" customHeight="false" outlineLevel="0" collapsed="false">
      <c r="A32" s="10"/>
      <c r="B32" s="10"/>
      <c r="C32" s="10"/>
      <c r="D32" s="10"/>
      <c r="E32" s="14"/>
      <c r="F32" s="15"/>
      <c r="G32" s="16"/>
    </row>
    <row r="33" customFormat="false" ht="15" hidden="false" customHeight="false" outlineLevel="0" collapsed="false">
      <c r="A33" s="10"/>
      <c r="B33" s="10"/>
      <c r="C33" s="10"/>
      <c r="D33" s="10"/>
      <c r="E33" s="14"/>
      <c r="F33" s="15"/>
      <c r="G33" s="16"/>
    </row>
    <row r="34" customFormat="false" ht="15" hidden="false" customHeight="false" outlineLevel="0" collapsed="false">
      <c r="A34" s="10"/>
      <c r="B34" s="10"/>
      <c r="C34" s="10"/>
      <c r="D34" s="10"/>
      <c r="E34" s="14"/>
      <c r="F34" s="15"/>
      <c r="G34" s="16"/>
    </row>
    <row r="35" customFormat="false" ht="15" hidden="false" customHeight="false" outlineLevel="0" collapsed="false">
      <c r="A35" s="10"/>
      <c r="B35" s="10"/>
      <c r="C35" s="10"/>
      <c r="D35" s="10"/>
      <c r="E35" s="14"/>
      <c r="F35" s="15"/>
      <c r="G35" s="16"/>
    </row>
    <row r="36" customFormat="false" ht="15" hidden="false" customHeight="false" outlineLevel="0" collapsed="false">
      <c r="A36" s="10"/>
      <c r="B36" s="10"/>
      <c r="C36" s="10"/>
      <c r="D36" s="10"/>
      <c r="E36" s="14"/>
      <c r="F36" s="15"/>
      <c r="G36" s="16"/>
    </row>
    <row r="37" customFormat="false" ht="15" hidden="false" customHeight="false" outlineLevel="0" collapsed="false">
      <c r="A37" s="10"/>
      <c r="B37" s="10"/>
      <c r="C37" s="10"/>
      <c r="D37" s="10"/>
      <c r="E37" s="14"/>
      <c r="F37" s="15"/>
      <c r="G37" s="16"/>
    </row>
    <row r="38" customFormat="false" ht="15" hidden="false" customHeight="false" outlineLevel="0" collapsed="false">
      <c r="A38" s="10"/>
      <c r="B38" s="10"/>
      <c r="C38" s="10"/>
      <c r="D38" s="10"/>
      <c r="E38" s="14"/>
      <c r="F38" s="15"/>
      <c r="G38" s="16"/>
    </row>
    <row r="39" customFormat="false" ht="15" hidden="false" customHeight="false" outlineLevel="0" collapsed="false">
      <c r="A39" s="10"/>
      <c r="B39" s="10"/>
      <c r="C39" s="10"/>
      <c r="D39" s="10"/>
      <c r="E39" s="14"/>
      <c r="F39" s="15"/>
      <c r="G39" s="16"/>
    </row>
    <row r="40" customFormat="false" ht="15" hidden="false" customHeight="false" outlineLevel="0" collapsed="false">
      <c r="A40" s="10"/>
      <c r="B40" s="10"/>
      <c r="C40" s="10"/>
      <c r="D40" s="10"/>
      <c r="E40" s="14"/>
      <c r="F40" s="15"/>
      <c r="G40" s="16"/>
    </row>
    <row r="41" customFormat="false" ht="15" hidden="false" customHeight="false" outlineLevel="0" collapsed="false">
      <c r="A41" s="10"/>
      <c r="B41" s="10"/>
      <c r="C41" s="10"/>
      <c r="D41" s="10"/>
      <c r="E41" s="14"/>
      <c r="F41" s="15"/>
      <c r="G41" s="16"/>
    </row>
    <row r="42" customFormat="false" ht="15" hidden="false" customHeight="false" outlineLevel="0" collapsed="false">
      <c r="A42" s="10"/>
      <c r="B42" s="10"/>
      <c r="C42" s="10"/>
      <c r="D42" s="10"/>
      <c r="E42" s="14"/>
      <c r="F42" s="15"/>
      <c r="G42" s="16"/>
    </row>
    <row r="43" customFormat="false" ht="15" hidden="false" customHeight="false" outlineLevel="0" collapsed="false">
      <c r="A43" s="10"/>
      <c r="B43" s="10"/>
      <c r="C43" s="10"/>
      <c r="D43" s="10"/>
      <c r="E43" s="14"/>
      <c r="F43" s="15"/>
      <c r="G43" s="16"/>
    </row>
    <row r="44" customFormat="false" ht="15" hidden="false" customHeight="false" outlineLevel="0" collapsed="false">
      <c r="A44" s="10"/>
      <c r="B44" s="10"/>
      <c r="C44" s="10"/>
      <c r="D44" s="10"/>
      <c r="E44" s="14"/>
      <c r="F44" s="15"/>
      <c r="G44" s="16"/>
    </row>
    <row r="45" customFormat="false" ht="15" hidden="false" customHeight="false" outlineLevel="0" collapsed="false">
      <c r="A45" s="10"/>
      <c r="B45" s="10"/>
      <c r="C45" s="10"/>
      <c r="D45" s="10"/>
      <c r="E45" s="14"/>
      <c r="F45" s="15"/>
      <c r="G45" s="16"/>
    </row>
    <row r="46" customFormat="false" ht="15" hidden="false" customHeight="false" outlineLevel="0" collapsed="false">
      <c r="A46" s="10"/>
      <c r="B46" s="10"/>
      <c r="C46" s="10"/>
      <c r="D46" s="10"/>
      <c r="E46" s="14"/>
      <c r="F46" s="15"/>
      <c r="G46" s="16"/>
    </row>
    <row r="47" customFormat="false" ht="15" hidden="false" customHeight="false" outlineLevel="0" collapsed="false">
      <c r="A47" s="10"/>
      <c r="B47" s="10"/>
      <c r="C47" s="10"/>
      <c r="D47" s="10"/>
      <c r="E47" s="14"/>
      <c r="F47" s="15"/>
      <c r="G47" s="16"/>
    </row>
    <row r="48" customFormat="false" ht="15" hidden="false" customHeight="false" outlineLevel="0" collapsed="false">
      <c r="A48" s="10"/>
      <c r="B48" s="10"/>
      <c r="C48" s="10"/>
      <c r="D48" s="10"/>
      <c r="E48" s="14"/>
      <c r="F48" s="15"/>
      <c r="G48" s="16"/>
    </row>
    <row r="49" customFormat="false" ht="15" hidden="false" customHeight="false" outlineLevel="0" collapsed="false">
      <c r="A49" s="10"/>
      <c r="B49" s="10"/>
      <c r="C49" s="10"/>
      <c r="D49" s="10"/>
      <c r="E49" s="14"/>
      <c r="F49" s="15"/>
      <c r="G49" s="16"/>
    </row>
    <row r="50" customFormat="false" ht="15" hidden="false" customHeight="false" outlineLevel="0" collapsed="false">
      <c r="A50" s="10"/>
      <c r="B50" s="10"/>
      <c r="C50" s="10"/>
      <c r="D50" s="10"/>
      <c r="E50" s="14"/>
      <c r="F50" s="15"/>
      <c r="G50" s="16"/>
    </row>
    <row r="51" customFormat="false" ht="15" hidden="false" customHeight="false" outlineLevel="0" collapsed="false">
      <c r="A51" s="10"/>
      <c r="B51" s="10"/>
      <c r="C51" s="10"/>
      <c r="D51" s="10"/>
      <c r="E51" s="14"/>
      <c r="F51" s="15"/>
      <c r="G51" s="16"/>
    </row>
    <row r="52" customFormat="false" ht="15" hidden="false" customHeight="false" outlineLevel="0" collapsed="false">
      <c r="A52" s="10"/>
      <c r="B52" s="10"/>
      <c r="C52" s="10"/>
      <c r="D52" s="10"/>
      <c r="E52" s="14"/>
      <c r="F52" s="15"/>
      <c r="G52" s="16"/>
    </row>
    <row r="53" customFormat="false" ht="15" hidden="false" customHeight="false" outlineLevel="0" collapsed="false">
      <c r="A53" s="10"/>
      <c r="B53" s="10"/>
      <c r="C53" s="10"/>
      <c r="D53" s="10"/>
      <c r="E53" s="14"/>
      <c r="F53" s="15"/>
      <c r="G53" s="16"/>
    </row>
    <row r="54" customFormat="false" ht="15" hidden="false" customHeight="false" outlineLevel="0" collapsed="false">
      <c r="A54" s="10"/>
      <c r="B54" s="10"/>
      <c r="C54" s="10"/>
      <c r="D54" s="10"/>
      <c r="E54" s="14"/>
      <c r="F54" s="15"/>
      <c r="G54" s="16"/>
    </row>
    <row r="55" customFormat="false" ht="15" hidden="false" customHeight="false" outlineLevel="0" collapsed="false">
      <c r="A55" s="10"/>
      <c r="B55" s="10"/>
      <c r="C55" s="10"/>
      <c r="D55" s="10"/>
      <c r="E55" s="14"/>
      <c r="F55" s="15"/>
      <c r="G55" s="16"/>
    </row>
    <row r="56" customFormat="false" ht="15" hidden="false" customHeight="false" outlineLevel="0" collapsed="false">
      <c r="A56" s="10"/>
      <c r="B56" s="10"/>
      <c r="C56" s="10"/>
      <c r="D56" s="10"/>
      <c r="E56" s="14"/>
      <c r="F56" s="15"/>
      <c r="G56" s="16"/>
    </row>
    <row r="57" customFormat="false" ht="15" hidden="false" customHeight="false" outlineLevel="0" collapsed="false">
      <c r="A57" s="10"/>
      <c r="B57" s="10"/>
      <c r="C57" s="10"/>
      <c r="D57" s="10"/>
      <c r="E57" s="14"/>
      <c r="F57" s="15"/>
      <c r="G57" s="16"/>
    </row>
    <row r="58" customFormat="false" ht="15" hidden="false" customHeight="false" outlineLevel="0" collapsed="false">
      <c r="A58" s="10"/>
      <c r="B58" s="10"/>
      <c r="C58" s="10"/>
      <c r="D58" s="10"/>
      <c r="E58" s="14"/>
      <c r="F58" s="15"/>
      <c r="G58" s="16"/>
    </row>
    <row r="59" customFormat="false" ht="15" hidden="false" customHeight="false" outlineLevel="0" collapsed="false">
      <c r="A59" s="10"/>
      <c r="B59" s="10"/>
      <c r="C59" s="10"/>
      <c r="D59" s="10"/>
      <c r="E59" s="14"/>
      <c r="F59" s="15"/>
      <c r="G59" s="16"/>
    </row>
    <row r="60" customFormat="false" ht="15" hidden="false" customHeight="false" outlineLevel="0" collapsed="false">
      <c r="A60" s="10"/>
      <c r="B60" s="10"/>
      <c r="C60" s="10"/>
      <c r="D60" s="10"/>
      <c r="E60" s="14"/>
      <c r="F60" s="15"/>
      <c r="G60" s="16"/>
    </row>
    <row r="61" customFormat="false" ht="15" hidden="false" customHeight="false" outlineLevel="0" collapsed="false">
      <c r="A61" s="10"/>
      <c r="B61" s="10"/>
      <c r="C61" s="10"/>
      <c r="D61" s="10"/>
      <c r="E61" s="14"/>
      <c r="F61" s="15"/>
      <c r="G61" s="16"/>
    </row>
    <row r="62" customFormat="false" ht="15" hidden="false" customHeight="false" outlineLevel="0" collapsed="false">
      <c r="A62" s="10"/>
      <c r="B62" s="10"/>
      <c r="C62" s="10"/>
      <c r="D62" s="10"/>
      <c r="E62" s="14"/>
      <c r="F62" s="15"/>
      <c r="G62" s="16"/>
    </row>
    <row r="63" customFormat="false" ht="15" hidden="false" customHeight="false" outlineLevel="0" collapsed="false">
      <c r="A63" s="10"/>
      <c r="B63" s="10"/>
      <c r="C63" s="10"/>
      <c r="D63" s="10"/>
      <c r="E63" s="14"/>
      <c r="F63" s="15"/>
      <c r="G63" s="16"/>
    </row>
    <row r="64" customFormat="false" ht="15" hidden="false" customHeight="false" outlineLevel="0" collapsed="false">
      <c r="A64" s="10"/>
      <c r="B64" s="10"/>
      <c r="C64" s="10"/>
      <c r="D64" s="10"/>
      <c r="E64" s="14"/>
      <c r="F64" s="15"/>
      <c r="G64" s="16"/>
    </row>
    <row r="65" customFormat="false" ht="15" hidden="false" customHeight="false" outlineLevel="0" collapsed="false">
      <c r="A65" s="10"/>
      <c r="B65" s="10"/>
      <c r="C65" s="10"/>
      <c r="D65" s="10"/>
      <c r="E65" s="14"/>
      <c r="F65" s="15"/>
      <c r="G65" s="16"/>
    </row>
    <row r="66" customFormat="false" ht="15" hidden="false" customHeight="false" outlineLevel="0" collapsed="false">
      <c r="A66" s="10"/>
      <c r="B66" s="10"/>
      <c r="C66" s="10"/>
      <c r="D66" s="10"/>
      <c r="E66" s="14"/>
      <c r="F66" s="15"/>
      <c r="G66" s="16"/>
    </row>
    <row r="67" customFormat="false" ht="15" hidden="false" customHeight="false" outlineLevel="0" collapsed="false">
      <c r="A67" s="10"/>
      <c r="B67" s="10"/>
      <c r="C67" s="10"/>
      <c r="D67" s="10"/>
      <c r="E67" s="14"/>
      <c r="F67" s="15"/>
      <c r="G67" s="16"/>
    </row>
    <row r="68" customFormat="false" ht="15" hidden="false" customHeight="false" outlineLevel="0" collapsed="false">
      <c r="A68" s="10"/>
      <c r="B68" s="10"/>
      <c r="C68" s="10"/>
      <c r="D68" s="10"/>
      <c r="E68" s="14"/>
      <c r="F68" s="15"/>
      <c r="G68" s="16"/>
    </row>
    <row r="69" customFormat="false" ht="15" hidden="false" customHeight="false" outlineLevel="0" collapsed="false">
      <c r="A69" s="10"/>
      <c r="B69" s="10"/>
      <c r="C69" s="10"/>
      <c r="D69" s="10"/>
      <c r="E69" s="14"/>
      <c r="F69" s="15"/>
      <c r="G69" s="16"/>
    </row>
    <row r="70" customFormat="false" ht="15" hidden="false" customHeight="false" outlineLevel="0" collapsed="false">
      <c r="A70" s="10"/>
      <c r="B70" s="10"/>
      <c r="C70" s="10"/>
      <c r="D70" s="10"/>
      <c r="E70" s="14"/>
      <c r="F70" s="15"/>
      <c r="G70" s="16"/>
    </row>
    <row r="71" customFormat="false" ht="15" hidden="false" customHeight="false" outlineLevel="0" collapsed="false">
      <c r="A71" s="10"/>
      <c r="B71" s="10"/>
      <c r="C71" s="10"/>
      <c r="D71" s="10"/>
      <c r="E71" s="14"/>
      <c r="F71" s="15"/>
      <c r="G71" s="16"/>
    </row>
    <row r="72" customFormat="false" ht="15" hidden="false" customHeight="false" outlineLevel="0" collapsed="false">
      <c r="A72" s="10"/>
      <c r="B72" s="10"/>
      <c r="C72" s="10"/>
      <c r="D72" s="10"/>
      <c r="E72" s="14"/>
      <c r="F72" s="15"/>
      <c r="G72" s="16"/>
    </row>
    <row r="73" customFormat="false" ht="15" hidden="false" customHeight="false" outlineLevel="0" collapsed="false">
      <c r="A73" s="10"/>
      <c r="B73" s="10"/>
      <c r="C73" s="10"/>
      <c r="D73" s="10"/>
      <c r="E73" s="14"/>
      <c r="F73" s="15"/>
      <c r="G73" s="16"/>
    </row>
    <row r="74" customFormat="false" ht="15" hidden="false" customHeight="false" outlineLevel="0" collapsed="false">
      <c r="A74" s="10"/>
      <c r="B74" s="10"/>
      <c r="C74" s="10"/>
      <c r="D74" s="10"/>
      <c r="E74" s="14"/>
      <c r="F74" s="15"/>
      <c r="G74" s="16"/>
    </row>
    <row r="75" customFormat="false" ht="15" hidden="false" customHeight="false" outlineLevel="0" collapsed="false">
      <c r="A75" s="10"/>
      <c r="B75" s="10"/>
      <c r="C75" s="10"/>
      <c r="D75" s="10"/>
      <c r="E75" s="14"/>
      <c r="F75" s="15"/>
      <c r="G75" s="16"/>
    </row>
    <row r="76" customFormat="false" ht="15" hidden="false" customHeight="false" outlineLevel="0" collapsed="false">
      <c r="A76" s="10"/>
      <c r="B76" s="10"/>
      <c r="C76" s="10"/>
      <c r="D76" s="10"/>
      <c r="E76" s="14"/>
      <c r="F76" s="15"/>
      <c r="G76" s="16"/>
    </row>
    <row r="77" customFormat="false" ht="15" hidden="false" customHeight="false" outlineLevel="0" collapsed="false">
      <c r="A77" s="10"/>
      <c r="B77" s="10"/>
      <c r="C77" s="10"/>
      <c r="D77" s="10"/>
      <c r="E77" s="14"/>
      <c r="F77" s="15"/>
      <c r="G77" s="16"/>
    </row>
    <row r="78" customFormat="false" ht="15" hidden="false" customHeight="false" outlineLevel="0" collapsed="false">
      <c r="A78" s="10"/>
      <c r="B78" s="10"/>
      <c r="C78" s="10"/>
      <c r="D78" s="10"/>
      <c r="E78" s="14"/>
      <c r="F78" s="15"/>
      <c r="G78" s="16"/>
    </row>
    <row r="79" customFormat="false" ht="15" hidden="false" customHeight="false" outlineLevel="0" collapsed="false">
      <c r="A79" s="10"/>
      <c r="B79" s="10"/>
      <c r="C79" s="10"/>
      <c r="D79" s="10"/>
      <c r="E79" s="14"/>
      <c r="F79" s="15"/>
      <c r="G79" s="16"/>
    </row>
    <row r="80" customFormat="false" ht="15" hidden="false" customHeight="false" outlineLevel="0" collapsed="false">
      <c r="A80" s="10"/>
      <c r="B80" s="10"/>
      <c r="C80" s="10"/>
      <c r="D80" s="10"/>
      <c r="E80" s="14"/>
      <c r="F80" s="15"/>
      <c r="G80" s="16"/>
    </row>
    <row r="81" customFormat="false" ht="15" hidden="false" customHeight="false" outlineLevel="0" collapsed="false">
      <c r="A81" s="10"/>
      <c r="B81" s="10"/>
      <c r="C81" s="10"/>
      <c r="D81" s="10"/>
      <c r="E81" s="14"/>
      <c r="F81" s="15"/>
      <c r="G81" s="16"/>
    </row>
    <row r="82" customFormat="false" ht="15" hidden="false" customHeight="false" outlineLevel="0" collapsed="false">
      <c r="A82" s="10"/>
      <c r="B82" s="10"/>
      <c r="C82" s="10"/>
      <c r="D82" s="10"/>
      <c r="E82" s="14"/>
      <c r="F82" s="15"/>
      <c r="G82" s="16"/>
    </row>
    <row r="83" customFormat="false" ht="15" hidden="false" customHeight="false" outlineLevel="0" collapsed="false">
      <c r="A83" s="10"/>
      <c r="B83" s="10"/>
      <c r="C83" s="10"/>
      <c r="D83" s="10"/>
      <c r="E83" s="14"/>
      <c r="F83" s="15"/>
      <c r="G83" s="16"/>
    </row>
    <row r="84" customFormat="false" ht="15" hidden="false" customHeight="false" outlineLevel="0" collapsed="false">
      <c r="A84" s="10"/>
      <c r="B84" s="10"/>
      <c r="C84" s="10"/>
      <c r="D84" s="10"/>
      <c r="E84" s="14"/>
      <c r="F84" s="15"/>
      <c r="G84" s="16"/>
    </row>
    <row r="85" customFormat="false" ht="15" hidden="false" customHeight="false" outlineLevel="0" collapsed="false">
      <c r="A85" s="10"/>
      <c r="B85" s="10"/>
      <c r="C85" s="10"/>
      <c r="D85" s="10"/>
      <c r="E85" s="14"/>
      <c r="F85" s="15"/>
      <c r="G85" s="16"/>
    </row>
    <row r="86" customFormat="false" ht="15" hidden="false" customHeight="false" outlineLevel="0" collapsed="false">
      <c r="A86" s="10"/>
      <c r="B86" s="10"/>
      <c r="C86" s="10"/>
      <c r="D86" s="10"/>
      <c r="E86" s="14"/>
      <c r="F86" s="15"/>
      <c r="G86" s="16"/>
    </row>
    <row r="87" customFormat="false" ht="15" hidden="false" customHeight="false" outlineLevel="0" collapsed="false">
      <c r="A87" s="10"/>
      <c r="B87" s="10"/>
      <c r="C87" s="10"/>
      <c r="D87" s="10"/>
      <c r="E87" s="14"/>
      <c r="F87" s="15"/>
      <c r="G87" s="16"/>
    </row>
    <row r="88" customFormat="false" ht="15" hidden="false" customHeight="false" outlineLevel="0" collapsed="false">
      <c r="A88" s="10"/>
      <c r="B88" s="10"/>
      <c r="C88" s="10"/>
      <c r="D88" s="10"/>
      <c r="E88" s="14"/>
      <c r="F88" s="15"/>
      <c r="G88" s="16"/>
    </row>
    <row r="89" customFormat="false" ht="15" hidden="false" customHeight="false" outlineLevel="0" collapsed="false">
      <c r="A89" s="10"/>
      <c r="B89" s="10"/>
      <c r="C89" s="10"/>
      <c r="D89" s="10"/>
      <c r="E89" s="14"/>
      <c r="F89" s="15"/>
      <c r="G89" s="16"/>
    </row>
    <row r="90" customFormat="false" ht="15" hidden="false" customHeight="false" outlineLevel="0" collapsed="false">
      <c r="A90" s="10"/>
      <c r="B90" s="10"/>
      <c r="C90" s="10"/>
      <c r="D90" s="10"/>
      <c r="E90" s="14"/>
      <c r="F90" s="15"/>
      <c r="G90" s="16"/>
    </row>
    <row r="91" customFormat="false" ht="15" hidden="false" customHeight="false" outlineLevel="0" collapsed="false">
      <c r="A91" s="10"/>
      <c r="B91" s="10"/>
      <c r="C91" s="10"/>
      <c r="D91" s="10"/>
      <c r="E91" s="14"/>
      <c r="F91" s="15"/>
      <c r="G91" s="16"/>
    </row>
    <row r="92" customFormat="false" ht="15" hidden="false" customHeight="false" outlineLevel="0" collapsed="false">
      <c r="A92" s="10"/>
      <c r="B92" s="10"/>
      <c r="C92" s="10"/>
      <c r="D92" s="10"/>
      <c r="E92" s="14"/>
      <c r="F92" s="15"/>
      <c r="G92" s="16"/>
    </row>
    <row r="93" customFormat="false" ht="15" hidden="false" customHeight="false" outlineLevel="0" collapsed="false">
      <c r="A93" s="10"/>
      <c r="B93" s="10"/>
      <c r="C93" s="10"/>
      <c r="D93" s="10"/>
      <c r="E93" s="14"/>
      <c r="F93" s="15"/>
      <c r="G93" s="16"/>
    </row>
    <row r="94" customFormat="false" ht="15" hidden="false" customHeight="false" outlineLevel="0" collapsed="false">
      <c r="A94" s="10"/>
      <c r="B94" s="10"/>
      <c r="C94" s="10"/>
      <c r="D94" s="10"/>
      <c r="E94" s="14"/>
      <c r="F94" s="15"/>
      <c r="G94" s="16"/>
    </row>
    <row r="95" customFormat="false" ht="15" hidden="false" customHeight="false" outlineLevel="0" collapsed="false">
      <c r="A95" s="10"/>
      <c r="B95" s="10"/>
      <c r="C95" s="10"/>
      <c r="D95" s="10"/>
      <c r="E95" s="14"/>
      <c r="F95" s="15"/>
      <c r="G95" s="16"/>
    </row>
    <row r="96" customFormat="false" ht="15" hidden="false" customHeight="false" outlineLevel="0" collapsed="false">
      <c r="A96" s="10"/>
      <c r="B96" s="10"/>
      <c r="C96" s="10"/>
      <c r="D96" s="10"/>
      <c r="E96" s="14"/>
      <c r="F96" s="15"/>
      <c r="G96" s="16"/>
    </row>
    <row r="97" customFormat="false" ht="15" hidden="false" customHeight="false" outlineLevel="0" collapsed="false">
      <c r="A97" s="10"/>
      <c r="B97" s="10"/>
      <c r="C97" s="10"/>
      <c r="D97" s="10"/>
      <c r="E97" s="14"/>
      <c r="F97" s="15"/>
      <c r="G97" s="16"/>
    </row>
    <row r="98" customFormat="false" ht="15" hidden="false" customHeight="false" outlineLevel="0" collapsed="false">
      <c r="A98" s="10"/>
      <c r="B98" s="10"/>
      <c r="C98" s="10"/>
      <c r="D98" s="10"/>
      <c r="E98" s="14"/>
      <c r="F98" s="15"/>
      <c r="G98" s="16"/>
    </row>
    <row r="99" customFormat="false" ht="15" hidden="false" customHeight="false" outlineLevel="0" collapsed="false">
      <c r="A99" s="10"/>
      <c r="B99" s="10"/>
      <c r="C99" s="10"/>
      <c r="D99" s="10"/>
      <c r="E99" s="14"/>
      <c r="F99" s="15"/>
      <c r="G99" s="16"/>
    </row>
    <row r="100" customFormat="false" ht="15" hidden="false" customHeight="false" outlineLevel="0" collapsed="false">
      <c r="A100" s="10"/>
      <c r="B100" s="10"/>
      <c r="C100" s="10"/>
      <c r="D100" s="10"/>
      <c r="E100" s="14"/>
      <c r="F100" s="15"/>
      <c r="G100" s="16"/>
    </row>
    <row r="101" customFormat="false" ht="15" hidden="false" customHeight="false" outlineLevel="0" collapsed="false">
      <c r="A101" s="10"/>
      <c r="B101" s="10"/>
      <c r="C101" s="10"/>
      <c r="D101" s="10"/>
      <c r="E101" s="14"/>
      <c r="F101" s="15"/>
      <c r="G101" s="16"/>
    </row>
    <row r="102" customFormat="false" ht="15" hidden="false" customHeight="false" outlineLevel="0" collapsed="false">
      <c r="A102" s="10"/>
      <c r="B102" s="10"/>
      <c r="C102" s="10"/>
      <c r="D102" s="10"/>
      <c r="E102" s="14"/>
      <c r="F102" s="15"/>
      <c r="G102" s="16"/>
    </row>
    <row r="103" customFormat="false" ht="15" hidden="false" customHeight="false" outlineLevel="0" collapsed="false">
      <c r="A103" s="10"/>
      <c r="B103" s="10"/>
      <c r="C103" s="10"/>
      <c r="D103" s="10"/>
      <c r="E103" s="14"/>
      <c r="F103" s="15"/>
      <c r="G103" s="16"/>
    </row>
    <row r="104" customFormat="false" ht="15" hidden="false" customHeight="false" outlineLevel="0" collapsed="false">
      <c r="A104" s="10"/>
      <c r="B104" s="10"/>
      <c r="C104" s="10"/>
      <c r="D104" s="10"/>
      <c r="E104" s="14"/>
      <c r="F104" s="15"/>
      <c r="G104" s="16"/>
    </row>
    <row r="105" customFormat="false" ht="15" hidden="false" customHeight="false" outlineLevel="0" collapsed="false">
      <c r="A105" s="10"/>
      <c r="B105" s="10"/>
      <c r="C105" s="10"/>
      <c r="D105" s="10"/>
      <c r="E105" s="14"/>
      <c r="F105" s="15"/>
      <c r="G105" s="16"/>
    </row>
    <row r="106" customFormat="false" ht="15" hidden="false" customHeight="false" outlineLevel="0" collapsed="false">
      <c r="A106" s="10"/>
      <c r="B106" s="10"/>
      <c r="C106" s="10"/>
      <c r="D106" s="10"/>
      <c r="E106" s="14"/>
      <c r="F106" s="15"/>
      <c r="G106" s="16"/>
    </row>
    <row r="107" customFormat="false" ht="15" hidden="false" customHeight="false" outlineLevel="0" collapsed="false">
      <c r="A107" s="10"/>
      <c r="B107" s="10"/>
      <c r="C107" s="10"/>
      <c r="D107" s="10"/>
      <c r="E107" s="14"/>
      <c r="F107" s="15"/>
      <c r="G107" s="16"/>
    </row>
    <row r="108" customFormat="false" ht="15" hidden="false" customHeight="false" outlineLevel="0" collapsed="false">
      <c r="A108" s="10"/>
      <c r="B108" s="10"/>
      <c r="C108" s="10"/>
      <c r="D108" s="10"/>
      <c r="E108" s="14"/>
      <c r="F108" s="15"/>
      <c r="G108" s="16"/>
    </row>
    <row r="109" customFormat="false" ht="15" hidden="false" customHeight="false" outlineLevel="0" collapsed="false">
      <c r="A109" s="10"/>
      <c r="B109" s="10"/>
      <c r="C109" s="10"/>
      <c r="D109" s="10"/>
      <c r="E109" s="14"/>
      <c r="F109" s="15"/>
      <c r="G109" s="16"/>
    </row>
    <row r="110" customFormat="false" ht="15" hidden="false" customHeight="false" outlineLevel="0" collapsed="false">
      <c r="A110" s="10"/>
      <c r="B110" s="10"/>
      <c r="C110" s="10"/>
      <c r="D110" s="10"/>
      <c r="E110" s="14"/>
      <c r="F110" s="15"/>
      <c r="G110" s="16"/>
    </row>
    <row r="111" customFormat="false" ht="15" hidden="false" customHeight="false" outlineLevel="0" collapsed="false">
      <c r="A111" s="10"/>
      <c r="B111" s="10"/>
      <c r="C111" s="10"/>
      <c r="D111" s="10"/>
      <c r="E111" s="14"/>
      <c r="F111" s="15"/>
      <c r="G111" s="16"/>
    </row>
    <row r="112" customFormat="false" ht="15" hidden="false" customHeight="false" outlineLevel="0" collapsed="false">
      <c r="A112" s="10"/>
      <c r="B112" s="10"/>
      <c r="C112" s="10"/>
      <c r="D112" s="10"/>
      <c r="E112" s="14"/>
      <c r="F112" s="15"/>
      <c r="G112" s="16"/>
    </row>
    <row r="113" customFormat="false" ht="15" hidden="false" customHeight="false" outlineLevel="0" collapsed="false">
      <c r="A113" s="10"/>
      <c r="B113" s="10"/>
      <c r="C113" s="10"/>
      <c r="D113" s="10"/>
      <c r="E113" s="14"/>
      <c r="F113" s="15"/>
      <c r="G113" s="16"/>
    </row>
    <row r="114" customFormat="false" ht="15" hidden="false" customHeight="false" outlineLevel="0" collapsed="false">
      <c r="A114" s="10"/>
      <c r="B114" s="10"/>
      <c r="C114" s="10"/>
      <c r="D114" s="10"/>
      <c r="E114" s="14"/>
      <c r="F114" s="15"/>
      <c r="G114" s="16"/>
    </row>
    <row r="115" customFormat="false" ht="15" hidden="false" customHeight="false" outlineLevel="0" collapsed="false">
      <c r="A115" s="10"/>
      <c r="B115" s="10"/>
      <c r="C115" s="10"/>
      <c r="D115" s="10"/>
      <c r="E115" s="14"/>
      <c r="F115" s="15"/>
      <c r="G115" s="16"/>
    </row>
    <row r="116" customFormat="false" ht="15" hidden="false" customHeight="false" outlineLevel="0" collapsed="false">
      <c r="A116" s="10"/>
      <c r="B116" s="10"/>
      <c r="C116" s="10"/>
      <c r="D116" s="10"/>
      <c r="E116" s="14"/>
      <c r="F116" s="15"/>
      <c r="G116" s="16"/>
    </row>
    <row r="117" customFormat="false" ht="15" hidden="false" customHeight="false" outlineLevel="0" collapsed="false">
      <c r="A117" s="10"/>
      <c r="B117" s="10"/>
      <c r="C117" s="10"/>
      <c r="D117" s="10"/>
      <c r="E117" s="14"/>
      <c r="F117" s="15"/>
      <c r="G117" s="16"/>
    </row>
    <row r="118" customFormat="false" ht="15" hidden="false" customHeight="false" outlineLevel="0" collapsed="false">
      <c r="A118" s="10"/>
      <c r="B118" s="10"/>
      <c r="C118" s="10"/>
      <c r="D118" s="10"/>
      <c r="E118" s="14"/>
      <c r="F118" s="15"/>
      <c r="G118" s="16"/>
    </row>
    <row r="119" customFormat="false" ht="15" hidden="false" customHeight="false" outlineLevel="0" collapsed="false">
      <c r="A119" s="10"/>
      <c r="B119" s="10"/>
      <c r="C119" s="10"/>
      <c r="D119" s="10"/>
      <c r="E119" s="14"/>
      <c r="F119" s="15"/>
      <c r="G119" s="16"/>
    </row>
    <row r="120" customFormat="false" ht="15" hidden="false" customHeight="false" outlineLevel="0" collapsed="false">
      <c r="A120" s="10"/>
      <c r="B120" s="10"/>
      <c r="C120" s="10"/>
      <c r="D120" s="10"/>
      <c r="E120" s="14"/>
      <c r="F120" s="15"/>
      <c r="G120" s="16"/>
    </row>
    <row r="121" customFormat="false" ht="15" hidden="false" customHeight="false" outlineLevel="0" collapsed="false">
      <c r="A121" s="10"/>
      <c r="B121" s="10"/>
      <c r="C121" s="10"/>
      <c r="D121" s="10"/>
      <c r="E121" s="14"/>
      <c r="F121" s="15"/>
      <c r="G121" s="16"/>
    </row>
    <row r="122" customFormat="false" ht="15" hidden="false" customHeight="false" outlineLevel="0" collapsed="false">
      <c r="A122" s="10"/>
      <c r="B122" s="10"/>
      <c r="C122" s="10"/>
      <c r="D122" s="10"/>
      <c r="E122" s="14"/>
      <c r="F122" s="15"/>
      <c r="G122" s="16"/>
    </row>
    <row r="123" customFormat="false" ht="15" hidden="false" customHeight="false" outlineLevel="0" collapsed="false">
      <c r="A123" s="10"/>
      <c r="B123" s="10"/>
      <c r="C123" s="10"/>
      <c r="D123" s="10"/>
      <c r="E123" s="14"/>
      <c r="F123" s="15"/>
      <c r="G123" s="16"/>
    </row>
    <row r="124" customFormat="false" ht="15" hidden="false" customHeight="false" outlineLevel="0" collapsed="false">
      <c r="A124" s="10"/>
      <c r="B124" s="10"/>
      <c r="C124" s="10"/>
      <c r="D124" s="10"/>
      <c r="E124" s="14"/>
      <c r="F124" s="15"/>
      <c r="G124" s="16"/>
    </row>
    <row r="125" customFormat="false" ht="15" hidden="false" customHeight="false" outlineLevel="0" collapsed="false">
      <c r="A125" s="10"/>
      <c r="B125" s="10"/>
      <c r="C125" s="10"/>
      <c r="D125" s="10"/>
      <c r="E125" s="14"/>
      <c r="F125" s="15"/>
      <c r="G125" s="16"/>
    </row>
    <row r="126" customFormat="false" ht="15" hidden="false" customHeight="false" outlineLevel="0" collapsed="false">
      <c r="A126" s="10"/>
      <c r="B126" s="10"/>
      <c r="C126" s="10"/>
      <c r="D126" s="10"/>
      <c r="E126" s="14"/>
      <c r="F126" s="15"/>
      <c r="G126" s="16"/>
    </row>
    <row r="127" customFormat="false" ht="15" hidden="false" customHeight="false" outlineLevel="0" collapsed="false">
      <c r="A127" s="10"/>
      <c r="B127" s="10"/>
      <c r="C127" s="10"/>
      <c r="D127" s="10"/>
      <c r="E127" s="14"/>
      <c r="F127" s="15"/>
      <c r="G127" s="16"/>
    </row>
    <row r="128" customFormat="false" ht="15" hidden="false" customHeight="false" outlineLevel="0" collapsed="false">
      <c r="A128" s="10"/>
      <c r="B128" s="10"/>
      <c r="C128" s="10"/>
      <c r="D128" s="10"/>
      <c r="E128" s="14"/>
      <c r="F128" s="15"/>
      <c r="G128" s="16"/>
    </row>
    <row r="129" customFormat="false" ht="15" hidden="false" customHeight="false" outlineLevel="0" collapsed="false">
      <c r="A129" s="10"/>
      <c r="B129" s="10"/>
      <c r="C129" s="10"/>
      <c r="D129" s="10"/>
      <c r="E129" s="14"/>
      <c r="F129" s="15"/>
      <c r="G129" s="16"/>
    </row>
    <row r="130" customFormat="false" ht="15" hidden="false" customHeight="false" outlineLevel="0" collapsed="false">
      <c r="A130" s="10"/>
      <c r="B130" s="10"/>
      <c r="C130" s="10"/>
      <c r="D130" s="10"/>
      <c r="E130" s="14"/>
      <c r="F130" s="15"/>
      <c r="G130" s="16"/>
    </row>
    <row r="131" customFormat="false" ht="15" hidden="false" customHeight="false" outlineLevel="0" collapsed="false">
      <c r="A131" s="10"/>
      <c r="B131" s="10"/>
      <c r="C131" s="10"/>
      <c r="D131" s="10"/>
      <c r="E131" s="14"/>
      <c r="F131" s="15"/>
      <c r="G131" s="16"/>
    </row>
    <row r="132" customFormat="false" ht="15" hidden="false" customHeight="false" outlineLevel="0" collapsed="false">
      <c r="A132" s="10"/>
      <c r="B132" s="10"/>
      <c r="C132" s="10"/>
      <c r="D132" s="10"/>
      <c r="E132" s="14"/>
      <c r="F132" s="15"/>
      <c r="G132" s="16"/>
    </row>
    <row r="133" customFormat="false" ht="15" hidden="false" customHeight="false" outlineLevel="0" collapsed="false">
      <c r="A133" s="10"/>
      <c r="B133" s="10"/>
      <c r="C133" s="10"/>
      <c r="D133" s="10"/>
      <c r="E133" s="14"/>
      <c r="F133" s="15"/>
      <c r="G133" s="16"/>
    </row>
    <row r="134" customFormat="false" ht="15" hidden="false" customHeight="false" outlineLevel="0" collapsed="false">
      <c r="A134" s="10"/>
      <c r="B134" s="10"/>
      <c r="C134" s="10"/>
      <c r="D134" s="10"/>
      <c r="E134" s="14"/>
      <c r="F134" s="15"/>
      <c r="G134" s="16"/>
    </row>
    <row r="135" customFormat="false" ht="15" hidden="false" customHeight="false" outlineLevel="0" collapsed="false">
      <c r="A135" s="10"/>
      <c r="B135" s="10"/>
      <c r="C135" s="10"/>
      <c r="D135" s="10"/>
      <c r="E135" s="14"/>
      <c r="F135" s="15"/>
      <c r="G135" s="16"/>
    </row>
    <row r="136" customFormat="false" ht="15" hidden="false" customHeight="false" outlineLevel="0" collapsed="false">
      <c r="A136" s="10"/>
      <c r="B136" s="10"/>
      <c r="C136" s="10"/>
      <c r="D136" s="10"/>
      <c r="E136" s="14"/>
      <c r="F136" s="15"/>
      <c r="G136" s="16"/>
    </row>
    <row r="137" customFormat="false" ht="15" hidden="false" customHeight="false" outlineLevel="0" collapsed="false">
      <c r="A137" s="10"/>
      <c r="B137" s="10"/>
      <c r="C137" s="10"/>
      <c r="D137" s="10"/>
      <c r="E137" s="14"/>
      <c r="F137" s="15"/>
      <c r="G137" s="16"/>
    </row>
    <row r="138" customFormat="false" ht="15" hidden="false" customHeight="false" outlineLevel="0" collapsed="false">
      <c r="A138" s="10"/>
      <c r="B138" s="10"/>
      <c r="C138" s="10"/>
      <c r="D138" s="10"/>
      <c r="E138" s="14"/>
      <c r="F138" s="15"/>
      <c r="G138" s="16"/>
    </row>
    <row r="139" customFormat="false" ht="15" hidden="false" customHeight="false" outlineLevel="0" collapsed="false">
      <c r="A139" s="10"/>
      <c r="B139" s="10"/>
      <c r="C139" s="10"/>
      <c r="D139" s="10"/>
      <c r="E139" s="14"/>
      <c r="F139" s="15"/>
      <c r="G139" s="16"/>
    </row>
    <row r="140" customFormat="false" ht="15" hidden="false" customHeight="false" outlineLevel="0" collapsed="false">
      <c r="A140" s="10"/>
      <c r="B140" s="10"/>
      <c r="C140" s="10"/>
      <c r="D140" s="10"/>
      <c r="E140" s="14"/>
      <c r="F140" s="15"/>
      <c r="G140" s="16"/>
    </row>
    <row r="141" customFormat="false" ht="15" hidden="false" customHeight="false" outlineLevel="0" collapsed="false">
      <c r="A141" s="10"/>
      <c r="B141" s="10"/>
      <c r="C141" s="10"/>
      <c r="D141" s="10"/>
      <c r="E141" s="14"/>
      <c r="F141" s="15"/>
      <c r="G141" s="16"/>
    </row>
    <row r="142" customFormat="false" ht="15" hidden="false" customHeight="false" outlineLevel="0" collapsed="false">
      <c r="A142" s="10"/>
      <c r="B142" s="10"/>
      <c r="C142" s="10"/>
      <c r="D142" s="10"/>
      <c r="E142" s="14"/>
      <c r="F142" s="15"/>
      <c r="G142" s="16"/>
    </row>
    <row r="143" customFormat="false" ht="15" hidden="false" customHeight="false" outlineLevel="0" collapsed="false">
      <c r="A143" s="10"/>
      <c r="B143" s="10"/>
      <c r="C143" s="10"/>
      <c r="D143" s="10"/>
      <c r="E143" s="14"/>
      <c r="F143" s="15"/>
      <c r="G143" s="16"/>
    </row>
    <row r="144" customFormat="false" ht="15" hidden="false" customHeight="false" outlineLevel="0" collapsed="false">
      <c r="A144" s="10"/>
      <c r="B144" s="10"/>
      <c r="C144" s="10"/>
      <c r="D144" s="10"/>
      <c r="E144" s="14"/>
      <c r="F144" s="15"/>
      <c r="G144" s="16"/>
    </row>
    <row r="145" customFormat="false" ht="15" hidden="false" customHeight="false" outlineLevel="0" collapsed="false">
      <c r="A145" s="10"/>
      <c r="B145" s="10"/>
      <c r="C145" s="10"/>
      <c r="D145" s="10"/>
      <c r="E145" s="14"/>
      <c r="F145" s="15"/>
      <c r="G145" s="16"/>
    </row>
    <row r="146" customFormat="false" ht="15" hidden="false" customHeight="false" outlineLevel="0" collapsed="false">
      <c r="A146" s="10"/>
      <c r="B146" s="10"/>
      <c r="C146" s="10"/>
      <c r="D146" s="10"/>
      <c r="E146" s="14"/>
      <c r="F146" s="15"/>
      <c r="G146" s="16"/>
    </row>
    <row r="147" customFormat="false" ht="15" hidden="false" customHeight="false" outlineLevel="0" collapsed="false">
      <c r="A147" s="10"/>
      <c r="B147" s="10"/>
      <c r="C147" s="10"/>
      <c r="D147" s="10"/>
      <c r="E147" s="14"/>
      <c r="F147" s="15"/>
      <c r="G147" s="16"/>
    </row>
    <row r="148" customFormat="false" ht="15" hidden="false" customHeight="false" outlineLevel="0" collapsed="false">
      <c r="A148" s="10"/>
      <c r="B148" s="10"/>
      <c r="C148" s="10"/>
      <c r="D148" s="10"/>
      <c r="E148" s="14"/>
      <c r="F148" s="15"/>
      <c r="G148" s="16"/>
    </row>
    <row r="149" customFormat="false" ht="15" hidden="false" customHeight="false" outlineLevel="0" collapsed="false">
      <c r="A149" s="10"/>
      <c r="B149" s="10"/>
      <c r="C149" s="10"/>
      <c r="D149" s="10"/>
      <c r="E149" s="14"/>
      <c r="F149" s="15"/>
      <c r="G149" s="16"/>
    </row>
    <row r="150" customFormat="false" ht="15" hidden="false" customHeight="false" outlineLevel="0" collapsed="false">
      <c r="A150" s="10"/>
      <c r="B150" s="10"/>
      <c r="C150" s="10"/>
      <c r="D150" s="10"/>
      <c r="E150" s="14"/>
      <c r="F150" s="15"/>
      <c r="G150" s="16"/>
    </row>
    <row r="151" customFormat="false" ht="15" hidden="false" customHeight="false" outlineLevel="0" collapsed="false">
      <c r="A151" s="10"/>
      <c r="B151" s="10"/>
      <c r="C151" s="10"/>
      <c r="D151" s="10"/>
      <c r="E151" s="14"/>
      <c r="F151" s="15"/>
      <c r="G151" s="16"/>
    </row>
    <row r="152" customFormat="false" ht="15" hidden="false" customHeight="false" outlineLevel="0" collapsed="false">
      <c r="A152" s="10"/>
      <c r="B152" s="10"/>
      <c r="C152" s="10"/>
      <c r="D152" s="10"/>
      <c r="E152" s="14"/>
      <c r="F152" s="15"/>
      <c r="G152" s="16"/>
    </row>
    <row r="153" customFormat="false" ht="15" hidden="false" customHeight="false" outlineLevel="0" collapsed="false">
      <c r="A153" s="10"/>
      <c r="B153" s="10"/>
      <c r="C153" s="10"/>
      <c r="D153" s="10"/>
      <c r="E153" s="14"/>
      <c r="F153" s="15"/>
      <c r="G153" s="16"/>
    </row>
    <row r="154" customFormat="false" ht="15" hidden="false" customHeight="false" outlineLevel="0" collapsed="false">
      <c r="A154" s="10"/>
      <c r="B154" s="10"/>
      <c r="C154" s="10"/>
      <c r="D154" s="10"/>
      <c r="E154" s="14"/>
      <c r="F154" s="15"/>
      <c r="G154" s="16"/>
    </row>
    <row r="155" customFormat="false" ht="15" hidden="false" customHeight="false" outlineLevel="0" collapsed="false">
      <c r="A155" s="10"/>
      <c r="B155" s="10"/>
      <c r="C155" s="10"/>
      <c r="D155" s="10"/>
      <c r="E155" s="14"/>
      <c r="F155" s="15"/>
      <c r="G155" s="16"/>
    </row>
    <row r="156" customFormat="false" ht="15" hidden="false" customHeight="false" outlineLevel="0" collapsed="false">
      <c r="A156" s="10"/>
      <c r="B156" s="10"/>
      <c r="C156" s="10"/>
      <c r="D156" s="10"/>
      <c r="E156" s="14"/>
      <c r="F156" s="15"/>
      <c r="G156" s="16"/>
    </row>
    <row r="157" customFormat="false" ht="15" hidden="false" customHeight="false" outlineLevel="0" collapsed="false">
      <c r="A157" s="10"/>
      <c r="B157" s="10"/>
      <c r="C157" s="10"/>
      <c r="D157" s="10"/>
      <c r="E157" s="14"/>
      <c r="F157" s="15"/>
      <c r="G157" s="16"/>
    </row>
    <row r="158" customFormat="false" ht="15" hidden="false" customHeight="false" outlineLevel="0" collapsed="false">
      <c r="A158" s="10"/>
      <c r="B158" s="10"/>
      <c r="C158" s="10"/>
      <c r="D158" s="10"/>
      <c r="E158" s="14"/>
      <c r="F158" s="15"/>
      <c r="G158" s="16"/>
    </row>
    <row r="159" customFormat="false" ht="15" hidden="false" customHeight="false" outlineLevel="0" collapsed="false">
      <c r="A159" s="10"/>
      <c r="B159" s="10"/>
      <c r="C159" s="10"/>
      <c r="D159" s="10"/>
      <c r="E159" s="14"/>
      <c r="F159" s="15"/>
      <c r="G159" s="16"/>
    </row>
    <row r="160" customFormat="false" ht="15" hidden="false" customHeight="false" outlineLevel="0" collapsed="false">
      <c r="A160" s="10"/>
      <c r="B160" s="10"/>
      <c r="C160" s="10"/>
      <c r="D160" s="10"/>
      <c r="E160" s="14"/>
      <c r="F160" s="15"/>
      <c r="G160" s="16"/>
    </row>
    <row r="161" customFormat="false" ht="15" hidden="false" customHeight="false" outlineLevel="0" collapsed="false">
      <c r="A161" s="10"/>
      <c r="B161" s="10"/>
      <c r="C161" s="10"/>
      <c r="D161" s="10"/>
      <c r="E161" s="14"/>
      <c r="F161" s="15"/>
      <c r="G161" s="16"/>
    </row>
    <row r="162" customFormat="false" ht="15" hidden="false" customHeight="false" outlineLevel="0" collapsed="false">
      <c r="A162" s="10"/>
      <c r="B162" s="10"/>
      <c r="C162" s="10"/>
      <c r="D162" s="10"/>
      <c r="E162" s="14"/>
      <c r="F162" s="15"/>
      <c r="G162" s="16"/>
    </row>
    <row r="163" customFormat="false" ht="15" hidden="false" customHeight="false" outlineLevel="0" collapsed="false">
      <c r="A163" s="10"/>
      <c r="B163" s="10"/>
      <c r="C163" s="10"/>
      <c r="D163" s="10"/>
      <c r="E163" s="14"/>
      <c r="F163" s="15"/>
      <c r="G163" s="16"/>
    </row>
    <row r="164" customFormat="false" ht="15" hidden="false" customHeight="false" outlineLevel="0" collapsed="false">
      <c r="A164" s="10"/>
      <c r="B164" s="10"/>
      <c r="C164" s="10"/>
      <c r="D164" s="10"/>
      <c r="E164" s="14"/>
      <c r="F164" s="15"/>
      <c r="G164" s="16"/>
    </row>
    <row r="165" customFormat="false" ht="15" hidden="false" customHeight="false" outlineLevel="0" collapsed="false">
      <c r="A165" s="10"/>
      <c r="B165" s="10"/>
      <c r="C165" s="10"/>
      <c r="D165" s="10"/>
      <c r="E165" s="14"/>
      <c r="F165" s="15"/>
      <c r="G165" s="16"/>
    </row>
    <row r="166" customFormat="false" ht="15" hidden="false" customHeight="false" outlineLevel="0" collapsed="false">
      <c r="A166" s="10"/>
      <c r="B166" s="10"/>
      <c r="C166" s="10"/>
      <c r="D166" s="10"/>
      <c r="E166" s="14"/>
      <c r="F166" s="15"/>
      <c r="G166" s="16"/>
    </row>
    <row r="167" customFormat="false" ht="15" hidden="false" customHeight="false" outlineLevel="0" collapsed="false">
      <c r="A167" s="10"/>
      <c r="B167" s="10"/>
      <c r="C167" s="10"/>
      <c r="D167" s="10"/>
      <c r="E167" s="14"/>
      <c r="F167" s="15"/>
      <c r="G167" s="16"/>
    </row>
    <row r="168" customFormat="false" ht="15" hidden="false" customHeight="false" outlineLevel="0" collapsed="false">
      <c r="A168" s="10"/>
      <c r="B168" s="10"/>
      <c r="C168" s="10"/>
      <c r="D168" s="10"/>
      <c r="E168" s="14"/>
      <c r="F168" s="15"/>
      <c r="G168" s="16"/>
    </row>
    <row r="169" customFormat="false" ht="15" hidden="false" customHeight="false" outlineLevel="0" collapsed="false">
      <c r="A169" s="10"/>
      <c r="B169" s="10"/>
      <c r="C169" s="10"/>
      <c r="D169" s="10"/>
      <c r="E169" s="14"/>
      <c r="F169" s="15"/>
      <c r="G169" s="16"/>
    </row>
    <row r="170" customFormat="false" ht="15" hidden="false" customHeight="false" outlineLevel="0" collapsed="false">
      <c r="A170" s="10"/>
      <c r="B170" s="10"/>
      <c r="C170" s="10"/>
      <c r="D170" s="10"/>
      <c r="E170" s="14"/>
      <c r="F170" s="15"/>
      <c r="G170" s="16"/>
    </row>
    <row r="171" customFormat="false" ht="15" hidden="false" customHeight="false" outlineLevel="0" collapsed="false">
      <c r="A171" s="10"/>
      <c r="B171" s="10"/>
      <c r="C171" s="10"/>
      <c r="D171" s="10"/>
      <c r="E171" s="14"/>
      <c r="F171" s="15"/>
      <c r="G171" s="16"/>
    </row>
    <row r="172" customFormat="false" ht="15" hidden="false" customHeight="false" outlineLevel="0" collapsed="false">
      <c r="A172" s="10"/>
      <c r="B172" s="10"/>
      <c r="C172" s="10"/>
      <c r="D172" s="10"/>
      <c r="E172" s="14"/>
      <c r="F172" s="15"/>
      <c r="G172" s="16"/>
    </row>
    <row r="173" customFormat="false" ht="15" hidden="false" customHeight="false" outlineLevel="0" collapsed="false">
      <c r="A173" s="10"/>
      <c r="B173" s="10"/>
      <c r="C173" s="10"/>
      <c r="D173" s="10"/>
      <c r="E173" s="14"/>
      <c r="F173" s="15"/>
      <c r="G173" s="16"/>
    </row>
    <row r="174" customFormat="false" ht="15" hidden="false" customHeight="false" outlineLevel="0" collapsed="false">
      <c r="A174" s="10"/>
      <c r="B174" s="10"/>
      <c r="C174" s="10"/>
      <c r="D174" s="10"/>
      <c r="E174" s="14"/>
      <c r="F174" s="15"/>
      <c r="G174" s="16"/>
    </row>
    <row r="175" customFormat="false" ht="15" hidden="false" customHeight="false" outlineLevel="0" collapsed="false">
      <c r="A175" s="10"/>
      <c r="B175" s="10"/>
      <c r="C175" s="10"/>
      <c r="D175" s="10"/>
      <c r="E175" s="14"/>
      <c r="F175" s="15"/>
      <c r="G175" s="16"/>
    </row>
    <row r="176" customFormat="false" ht="15" hidden="false" customHeight="false" outlineLevel="0" collapsed="false">
      <c r="A176" s="10"/>
      <c r="B176" s="10"/>
      <c r="C176" s="10"/>
      <c r="D176" s="10"/>
      <c r="E176" s="14"/>
      <c r="F176" s="15"/>
      <c r="G176" s="16"/>
    </row>
    <row r="177" customFormat="false" ht="15" hidden="false" customHeight="false" outlineLevel="0" collapsed="false">
      <c r="A177" s="10"/>
      <c r="B177" s="10"/>
      <c r="C177" s="10"/>
      <c r="D177" s="10"/>
      <c r="E177" s="14"/>
      <c r="F177" s="15"/>
      <c r="G177" s="16"/>
    </row>
    <row r="178" customFormat="false" ht="15" hidden="false" customHeight="false" outlineLevel="0" collapsed="false">
      <c r="A178" s="10"/>
      <c r="B178" s="10"/>
      <c r="C178" s="10"/>
      <c r="D178" s="10"/>
      <c r="E178" s="14"/>
      <c r="F178" s="15"/>
      <c r="G178" s="16"/>
    </row>
    <row r="179" customFormat="false" ht="15" hidden="false" customHeight="false" outlineLevel="0" collapsed="false">
      <c r="A179" s="10"/>
      <c r="B179" s="10"/>
      <c r="C179" s="10"/>
      <c r="D179" s="10"/>
      <c r="E179" s="14"/>
      <c r="F179" s="15"/>
      <c r="G179" s="16"/>
    </row>
    <row r="180" customFormat="false" ht="15" hidden="false" customHeight="false" outlineLevel="0" collapsed="false">
      <c r="A180" s="10"/>
      <c r="B180" s="10"/>
      <c r="C180" s="10"/>
      <c r="D180" s="10"/>
      <c r="E180" s="14"/>
      <c r="F180" s="15"/>
      <c r="G180" s="16"/>
    </row>
    <row r="181" customFormat="false" ht="15" hidden="false" customHeight="false" outlineLevel="0" collapsed="false">
      <c r="A181" s="10"/>
      <c r="B181" s="10"/>
      <c r="C181" s="10"/>
      <c r="D181" s="10"/>
      <c r="E181" s="14"/>
      <c r="F181" s="15"/>
      <c r="G181" s="16"/>
    </row>
    <row r="182" customFormat="false" ht="15" hidden="false" customHeight="false" outlineLevel="0" collapsed="false">
      <c r="A182" s="10"/>
      <c r="B182" s="10"/>
      <c r="C182" s="10"/>
      <c r="D182" s="10"/>
      <c r="E182" s="14"/>
      <c r="F182" s="15"/>
      <c r="G182" s="16"/>
    </row>
    <row r="183" customFormat="false" ht="15" hidden="false" customHeight="false" outlineLevel="0" collapsed="false">
      <c r="A183" s="10"/>
      <c r="B183" s="10"/>
      <c r="C183" s="10"/>
      <c r="D183" s="10"/>
      <c r="E183" s="14"/>
      <c r="F183" s="15"/>
      <c r="G183" s="16"/>
    </row>
    <row r="184" customFormat="false" ht="15" hidden="false" customHeight="false" outlineLevel="0" collapsed="false">
      <c r="A184" s="10"/>
      <c r="B184" s="10"/>
      <c r="C184" s="10"/>
      <c r="D184" s="10"/>
      <c r="E184" s="14"/>
      <c r="F184" s="15"/>
      <c r="G184" s="16"/>
    </row>
    <row r="185" customFormat="false" ht="15" hidden="false" customHeight="false" outlineLevel="0" collapsed="false">
      <c r="A185" s="10"/>
      <c r="B185" s="10"/>
      <c r="C185" s="10"/>
      <c r="D185" s="10"/>
      <c r="E185" s="14"/>
      <c r="F185" s="15"/>
      <c r="G185" s="16"/>
    </row>
    <row r="186" customFormat="false" ht="15" hidden="false" customHeight="false" outlineLevel="0" collapsed="false">
      <c r="A186" s="10"/>
      <c r="B186" s="10"/>
      <c r="C186" s="10"/>
      <c r="D186" s="10"/>
      <c r="E186" s="14"/>
      <c r="F186" s="15"/>
      <c r="G186" s="16"/>
    </row>
    <row r="187" customFormat="false" ht="15" hidden="false" customHeight="false" outlineLevel="0" collapsed="false">
      <c r="A187" s="10"/>
      <c r="B187" s="10"/>
      <c r="C187" s="10"/>
      <c r="D187" s="10"/>
      <c r="E187" s="14"/>
      <c r="F187" s="15"/>
      <c r="G187" s="16"/>
    </row>
    <row r="188" customFormat="false" ht="15" hidden="false" customHeight="false" outlineLevel="0" collapsed="false">
      <c r="A188" s="10"/>
      <c r="B188" s="10"/>
      <c r="C188" s="10"/>
      <c r="D188" s="10"/>
      <c r="E188" s="14"/>
      <c r="F188" s="15"/>
      <c r="G188" s="16"/>
    </row>
    <row r="189" customFormat="false" ht="15" hidden="false" customHeight="false" outlineLevel="0" collapsed="false">
      <c r="A189" s="10"/>
      <c r="B189" s="10"/>
      <c r="C189" s="10"/>
      <c r="D189" s="10"/>
      <c r="E189" s="14"/>
      <c r="F189" s="15"/>
      <c r="G189" s="16"/>
    </row>
    <row r="190" customFormat="false" ht="15" hidden="false" customHeight="false" outlineLevel="0" collapsed="false">
      <c r="A190" s="10"/>
      <c r="B190" s="10"/>
      <c r="C190" s="10"/>
      <c r="D190" s="10"/>
      <c r="E190" s="14"/>
      <c r="F190" s="15"/>
      <c r="G190" s="16"/>
    </row>
    <row r="191" customFormat="false" ht="15" hidden="false" customHeight="false" outlineLevel="0" collapsed="false">
      <c r="A191" s="10"/>
      <c r="B191" s="10"/>
      <c r="C191" s="10"/>
      <c r="D191" s="10"/>
      <c r="E191" s="14"/>
      <c r="F191" s="15"/>
      <c r="G191" s="16"/>
    </row>
    <row r="192" customFormat="false" ht="15" hidden="false" customHeight="false" outlineLevel="0" collapsed="false">
      <c r="A192" s="10"/>
      <c r="B192" s="10"/>
      <c r="C192" s="10"/>
      <c r="D192" s="10"/>
      <c r="E192" s="14"/>
      <c r="F192" s="15"/>
      <c r="G192" s="16"/>
    </row>
    <row r="193" customFormat="false" ht="15" hidden="false" customHeight="false" outlineLevel="0" collapsed="false">
      <c r="A193" s="10"/>
      <c r="B193" s="10"/>
      <c r="C193" s="10"/>
      <c r="D193" s="10"/>
      <c r="E193" s="14"/>
      <c r="F193" s="15"/>
      <c r="G193" s="16"/>
    </row>
    <row r="194" customFormat="false" ht="15" hidden="false" customHeight="false" outlineLevel="0" collapsed="false">
      <c r="A194" s="10"/>
      <c r="B194" s="10"/>
      <c r="C194" s="10"/>
      <c r="D194" s="10"/>
      <c r="E194" s="14"/>
      <c r="F194" s="15"/>
      <c r="G194" s="16"/>
    </row>
    <row r="195" customFormat="false" ht="15" hidden="false" customHeight="false" outlineLevel="0" collapsed="false">
      <c r="A195" s="10"/>
      <c r="B195" s="10"/>
      <c r="C195" s="10"/>
      <c r="D195" s="10"/>
      <c r="E195" s="14"/>
      <c r="F195" s="15"/>
      <c r="G195" s="16"/>
    </row>
    <row r="196" customFormat="false" ht="15" hidden="false" customHeight="false" outlineLevel="0" collapsed="false">
      <c r="A196" s="10"/>
      <c r="B196" s="10"/>
      <c r="C196" s="10"/>
      <c r="D196" s="10"/>
      <c r="E196" s="14"/>
      <c r="F196" s="15"/>
      <c r="G196" s="16"/>
    </row>
    <row r="197" customFormat="false" ht="15" hidden="false" customHeight="false" outlineLevel="0" collapsed="false">
      <c r="A197" s="10"/>
      <c r="B197" s="10"/>
      <c r="C197" s="10"/>
      <c r="D197" s="10"/>
      <c r="E197" s="14"/>
      <c r="F197" s="15"/>
      <c r="G197" s="16"/>
    </row>
    <row r="198" customFormat="false" ht="15" hidden="false" customHeight="false" outlineLevel="0" collapsed="false">
      <c r="A198" s="10"/>
      <c r="B198" s="10"/>
      <c r="C198" s="10"/>
      <c r="D198" s="10"/>
      <c r="E198" s="14"/>
      <c r="F198" s="15"/>
      <c r="G198" s="16"/>
    </row>
    <row r="199" customFormat="false" ht="15" hidden="false" customHeight="false" outlineLevel="0" collapsed="false">
      <c r="A199" s="10"/>
      <c r="B199" s="10"/>
      <c r="C199" s="10"/>
      <c r="D199" s="10"/>
      <c r="E199" s="14"/>
      <c r="F199" s="15"/>
      <c r="G199" s="16"/>
    </row>
    <row r="200" customFormat="false" ht="15" hidden="false" customHeight="false" outlineLevel="0" collapsed="false">
      <c r="A200" s="10"/>
      <c r="B200" s="10"/>
      <c r="C200" s="10"/>
      <c r="D200" s="10"/>
      <c r="E200" s="14"/>
      <c r="F200" s="15"/>
      <c r="G200" s="16"/>
    </row>
  </sheetData>
  <dataValidations count="1">
    <dataValidation allowBlank="true" errorStyle="stop" operator="between" showDropDown="false" showErrorMessage="false" showInputMessage="false" sqref="C2:C200" type="list">
      <formula1>Categories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6"/>
    <col collapsed="false" customWidth="true" hidden="false" outlineLevel="0" max="3" min="3" style="0" width="20"/>
    <col collapsed="false" customWidth="true" hidden="false" outlineLevel="0" max="6" min="4" style="0" width="9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3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13"/>
    <col collapsed="false" customWidth="true" hidden="false" outlineLevel="0" max="13" min="13" style="0" width="40"/>
  </cols>
  <sheetData>
    <row r="1" customFormat="false" ht="19.7" hidden="false" customHeight="false" outlineLevel="0" collapsed="false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5" hidden="false" customHeight="false" outlineLevel="0" collapsed="false">
      <c r="A2" s="3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5" hidden="false" customHeight="false" outlineLevel="0" collapsed="false">
      <c r="A3" s="4" t="s">
        <v>93</v>
      </c>
      <c r="B3" s="12" t="s">
        <v>94</v>
      </c>
      <c r="C3" s="2"/>
      <c r="D3" s="2"/>
      <c r="E3" s="4" t="s">
        <v>95</v>
      </c>
      <c r="F3" s="12" t="s">
        <v>96</v>
      </c>
      <c r="G3" s="2"/>
      <c r="H3" s="2"/>
      <c r="I3" s="2"/>
      <c r="J3" s="2"/>
      <c r="K3" s="2"/>
      <c r="L3" s="2"/>
      <c r="M3" s="2"/>
    </row>
    <row r="4" customFormat="false" ht="15" hidden="false" customHeight="false" outlineLevel="0" collapsed="false">
      <c r="A4" s="4" t="s">
        <v>97</v>
      </c>
      <c r="B4" s="17" t="n">
        <f aca="true">TODAY()</f>
        <v>46323</v>
      </c>
      <c r="C4" s="2"/>
      <c r="D4" s="2"/>
      <c r="E4" s="4" t="s">
        <v>98</v>
      </c>
      <c r="F4" s="12" t="s">
        <v>99</v>
      </c>
      <c r="G4" s="2"/>
      <c r="H4" s="2"/>
      <c r="I4" s="2"/>
      <c r="J4" s="2"/>
      <c r="K4" s="2"/>
      <c r="L4" s="2"/>
      <c r="M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customFormat="false" ht="26.85" hidden="false" customHeight="false" outlineLevel="0" collapsed="false">
      <c r="A6" s="11" t="s">
        <v>44</v>
      </c>
      <c r="B6" s="11" t="s">
        <v>100</v>
      </c>
      <c r="C6" s="11" t="s">
        <v>46</v>
      </c>
      <c r="D6" s="11" t="s">
        <v>101</v>
      </c>
      <c r="E6" s="11" t="s">
        <v>47</v>
      </c>
      <c r="F6" s="11" t="s">
        <v>50</v>
      </c>
      <c r="G6" s="11" t="s">
        <v>102</v>
      </c>
      <c r="H6" s="11" t="s">
        <v>48</v>
      </c>
      <c r="I6" s="11" t="s">
        <v>103</v>
      </c>
      <c r="J6" s="11" t="s">
        <v>104</v>
      </c>
      <c r="K6" s="11" t="s">
        <v>105</v>
      </c>
      <c r="L6" s="11" t="s">
        <v>106</v>
      </c>
      <c r="M6" s="11" t="s">
        <v>107</v>
      </c>
    </row>
    <row r="7" customFormat="false" ht="15" hidden="false" customHeight="false" outlineLevel="0" collapsed="false">
      <c r="A7" s="12" t="s">
        <v>51</v>
      </c>
      <c r="B7" s="18" t="str">
        <f aca="false">IF($A7="","",IFERROR(INDEX(PL_Desc,MATCH($A7,PL_Code,0)),"CHECK CODE"))</f>
        <v>Layout, excavation and grading</v>
      </c>
      <c r="C7" s="18" t="str">
        <f aca="false">IF($A7="","",IFERROR(INDEX(PL_Cat,MATCH($A7,PL_Code,0)),""))</f>
        <v>Site Work</v>
      </c>
      <c r="D7" s="19" t="n">
        <v>1</v>
      </c>
      <c r="E7" s="18" t="str">
        <f aca="false">IF($A7="","",IFERROR(INDEX(PL_Unit,MATCH($A7,PL_Code,0)),""))</f>
        <v>job</v>
      </c>
      <c r="F7" s="20" t="n">
        <f aca="false">IF($A7="","",IFERROR(INDEX(PL_Waste,MATCH($A7,PL_Code,0)),0))</f>
        <v>0</v>
      </c>
      <c r="G7" s="21" t="n">
        <f aca="false">IF($A7="","",D7*(1+F7))</f>
        <v>1</v>
      </c>
      <c r="H7" s="22" t="n">
        <f aca="false">IF($A7="","",IFERROR(INDEX(PL_Cost,MATCH($A7,PL_Code,0)),0))</f>
        <v>600</v>
      </c>
      <c r="I7" s="22" t="n">
        <f aca="false">IF($A7="","",G7*H7)</f>
        <v>600</v>
      </c>
      <c r="J7" s="21" t="n">
        <f aca="false">IF($A7="","",D7*IFERROR(INDEX(PL_Hours,MATCH($A7,PL_Code,0)),0))</f>
        <v>6</v>
      </c>
      <c r="K7" s="22" t="n">
        <f aca="false">IF($A7="","",J7*LaborRate)</f>
        <v>390</v>
      </c>
      <c r="L7" s="22" t="n">
        <f aca="false">IF($A7="","",I7+K7)</f>
        <v>990</v>
      </c>
      <c r="M7" s="12"/>
    </row>
    <row r="8" customFormat="false" ht="15" hidden="false" customHeight="false" outlineLevel="0" collapsed="false">
      <c r="A8" s="12" t="s">
        <v>54</v>
      </c>
      <c r="B8" s="18" t="str">
        <f aca="false">IF($A8="","",IFERROR(INDEX(PL_Desc,MATCH($A8,PL_Code,0)),"CHECK CODE"))</f>
        <v>Dumpster and debris haul-off</v>
      </c>
      <c r="C8" s="18" t="str">
        <f aca="false">IF($A8="","",IFERROR(INDEX(PL_Cat,MATCH($A8,PL_Code,0)),""))</f>
        <v>Site Work</v>
      </c>
      <c r="D8" s="19" t="n">
        <v>1</v>
      </c>
      <c r="E8" s="18" t="str">
        <f aca="false">IF($A8="","",IFERROR(INDEX(PL_Unit,MATCH($A8,PL_Code,0)),""))</f>
        <v>job</v>
      </c>
      <c r="F8" s="20" t="n">
        <f aca="false">IF($A8="","",IFERROR(INDEX(PL_Waste,MATCH($A8,PL_Code,0)),0))</f>
        <v>0</v>
      </c>
      <c r="G8" s="21" t="n">
        <f aca="false">IF($A8="","",D8*(1+F8))</f>
        <v>1</v>
      </c>
      <c r="H8" s="22" t="n">
        <f aca="false">IF($A8="","",IFERROR(INDEX(PL_Cost,MATCH($A8,PL_Code,0)),0))</f>
        <v>550</v>
      </c>
      <c r="I8" s="22" t="n">
        <f aca="false">IF($A8="","",G8*H8)</f>
        <v>550</v>
      </c>
      <c r="J8" s="21" t="n">
        <f aca="false">IF($A8="","",D8*IFERROR(INDEX(PL_Hours,MATCH($A8,PL_Code,0)),0))</f>
        <v>1</v>
      </c>
      <c r="K8" s="22" t="n">
        <f aca="false">IF($A8="","",J8*LaborRate)</f>
        <v>65</v>
      </c>
      <c r="L8" s="22" t="n">
        <f aca="false">IF($A8="","",I8+K8)</f>
        <v>615</v>
      </c>
      <c r="M8" s="12"/>
    </row>
    <row r="9" customFormat="false" ht="15" hidden="false" customHeight="false" outlineLevel="0" collapsed="false">
      <c r="A9" s="12" t="s">
        <v>56</v>
      </c>
      <c r="B9" s="18" t="str">
        <f aca="false">IF($A9="","",IFERROR(INDEX(PL_Desc,MATCH($A9,PL_Code,0)),"CHECK CODE"))</f>
        <v>Footings and stem wall</v>
      </c>
      <c r="C9" s="18" t="str">
        <f aca="false">IF($A9="","",IFERROR(INDEX(PL_Cat,MATCH($A9,PL_Code,0)),""))</f>
        <v>Concrete</v>
      </c>
      <c r="D9" s="19" t="n">
        <v>40</v>
      </c>
      <c r="E9" s="18" t="str">
        <f aca="false">IF($A9="","",IFERROR(INDEX(PL_Unit,MATCH($A9,PL_Code,0)),""))</f>
        <v>lf</v>
      </c>
      <c r="F9" s="20" t="n">
        <f aca="false">IF($A9="","",IFERROR(INDEX(PL_Waste,MATCH($A9,PL_Code,0)),0))</f>
        <v>0</v>
      </c>
      <c r="G9" s="21" t="n">
        <f aca="false">IF($A9="","",D9*(1+F9))</f>
        <v>40</v>
      </c>
      <c r="H9" s="22" t="n">
        <f aca="false">IF($A9="","",IFERROR(INDEX(PL_Cost,MATCH($A9,PL_Code,0)),0))</f>
        <v>38</v>
      </c>
      <c r="I9" s="22" t="n">
        <f aca="false">IF($A9="","",G9*H9)</f>
        <v>1520</v>
      </c>
      <c r="J9" s="21" t="n">
        <f aca="false">IF($A9="","",D9*IFERROR(INDEX(PL_Hours,MATCH($A9,PL_Code,0)),0))</f>
        <v>24</v>
      </c>
      <c r="K9" s="22" t="n">
        <f aca="false">IF($A9="","",J9*LaborRate)</f>
        <v>1560</v>
      </c>
      <c r="L9" s="22" t="n">
        <f aca="false">IF($A9="","",I9+K9)</f>
        <v>3080</v>
      </c>
      <c r="M9" s="12" t="s">
        <v>108</v>
      </c>
    </row>
    <row r="10" customFormat="false" ht="15" hidden="false" customHeight="false" outlineLevel="0" collapsed="false">
      <c r="A10" s="12" t="s">
        <v>59</v>
      </c>
      <c r="B10" s="18" t="str">
        <f aca="false">IF($A10="","",IFERROR(INDEX(PL_Desc,MATCH($A10,PL_Code,0)),"CHECK CODE"))</f>
        <v>Slab, 4 in, with vapor barrier</v>
      </c>
      <c r="C10" s="18" t="str">
        <f aca="false">IF($A10="","",IFERROR(INDEX(PL_Cat,MATCH($A10,PL_Code,0)),""))</f>
        <v>Concrete</v>
      </c>
      <c r="D10" s="19" t="n">
        <v>192</v>
      </c>
      <c r="E10" s="18" t="str">
        <f aca="false">IF($A10="","",IFERROR(INDEX(PL_Unit,MATCH($A10,PL_Code,0)),""))</f>
        <v>sq ft</v>
      </c>
      <c r="F10" s="20" t="n">
        <f aca="false">IF($A10="","",IFERROR(INDEX(PL_Waste,MATCH($A10,PL_Code,0)),0))</f>
        <v>0.05</v>
      </c>
      <c r="G10" s="21" t="n">
        <f aca="false">IF($A10="","",D10*(1+F10))</f>
        <v>201.6</v>
      </c>
      <c r="H10" s="22" t="n">
        <f aca="false">IF($A10="","",IFERROR(INDEX(PL_Cost,MATCH($A10,PL_Code,0)),0))</f>
        <v>6.5</v>
      </c>
      <c r="I10" s="22" t="n">
        <f aca="false">IF($A10="","",G10*H10)</f>
        <v>1310.4</v>
      </c>
      <c r="J10" s="21" t="n">
        <f aca="false">IF($A10="","",D10*IFERROR(INDEX(PL_Hours,MATCH($A10,PL_Code,0)),0))</f>
        <v>9.6</v>
      </c>
      <c r="K10" s="22" t="n">
        <f aca="false">IF($A10="","",J10*LaborRate)</f>
        <v>624</v>
      </c>
      <c r="L10" s="22" t="n">
        <f aca="false">IF($A10="","",I10+K10)</f>
        <v>1934.4</v>
      </c>
      <c r="M10" s="12"/>
    </row>
    <row r="11" customFormat="false" ht="15" hidden="false" customHeight="false" outlineLevel="0" collapsed="false">
      <c r="A11" s="12" t="s">
        <v>62</v>
      </c>
      <c r="B11" s="18" t="str">
        <f aca="false">IF($A11="","",IFERROR(INDEX(PL_Desc,MATCH($A11,PL_Code,0)),"CHECK CODE"))</f>
        <v>Wall framing, 2x6 at 16 in</v>
      </c>
      <c r="C11" s="18" t="str">
        <f aca="false">IF($A11="","",IFERROR(INDEX(PL_Cat,MATCH($A11,PL_Code,0)),""))</f>
        <v>Framing &amp; Carpentry</v>
      </c>
      <c r="D11" s="19" t="n">
        <v>40</v>
      </c>
      <c r="E11" s="18" t="str">
        <f aca="false">IF($A11="","",IFERROR(INDEX(PL_Unit,MATCH($A11,PL_Code,0)),""))</f>
        <v>lf</v>
      </c>
      <c r="F11" s="20" t="n">
        <f aca="false">IF($A11="","",IFERROR(INDEX(PL_Waste,MATCH($A11,PL_Code,0)),0))</f>
        <v>0.1</v>
      </c>
      <c r="G11" s="21" t="n">
        <f aca="false">IF($A11="","",D11*(1+F11))</f>
        <v>44</v>
      </c>
      <c r="H11" s="22" t="n">
        <f aca="false">IF($A11="","",IFERROR(INDEX(PL_Cost,MATCH($A11,PL_Code,0)),0))</f>
        <v>28</v>
      </c>
      <c r="I11" s="22" t="n">
        <f aca="false">IF($A11="","",G11*H11)</f>
        <v>1232</v>
      </c>
      <c r="J11" s="21" t="n">
        <f aca="false">IF($A11="","",D11*IFERROR(INDEX(PL_Hours,MATCH($A11,PL_Code,0)),0))</f>
        <v>20</v>
      </c>
      <c r="K11" s="22" t="n">
        <f aca="false">IF($A11="","",J11*LaborRate)</f>
        <v>1300</v>
      </c>
      <c r="L11" s="22" t="n">
        <f aca="false">IF($A11="","",I11+K11)</f>
        <v>2532</v>
      </c>
      <c r="M11" s="12"/>
    </row>
    <row r="12" customFormat="false" ht="15" hidden="false" customHeight="false" outlineLevel="0" collapsed="false">
      <c r="A12" s="12" t="s">
        <v>64</v>
      </c>
      <c r="B12" s="18" t="str">
        <f aca="false">IF($A12="","",IFERROR(INDEX(PL_Desc,MATCH($A12,PL_Code,0)),"CHECK CODE"))</f>
        <v>Roof framing and sheathing</v>
      </c>
      <c r="C12" s="18" t="str">
        <f aca="false">IF($A12="","",IFERROR(INDEX(PL_Cat,MATCH($A12,PL_Code,0)),""))</f>
        <v>Framing &amp; Carpentry</v>
      </c>
      <c r="D12" s="19" t="n">
        <v>230</v>
      </c>
      <c r="E12" s="18" t="str">
        <f aca="false">IF($A12="","",IFERROR(INDEX(PL_Unit,MATCH($A12,PL_Code,0)),""))</f>
        <v>sq ft</v>
      </c>
      <c r="F12" s="20" t="n">
        <f aca="false">IF($A12="","",IFERROR(INDEX(PL_Waste,MATCH($A12,PL_Code,0)),0))</f>
        <v>0.1</v>
      </c>
      <c r="G12" s="21" t="n">
        <f aca="false">IF($A12="","",D12*(1+F12))</f>
        <v>253</v>
      </c>
      <c r="H12" s="22" t="n">
        <f aca="false">IF($A12="","",IFERROR(INDEX(PL_Cost,MATCH($A12,PL_Code,0)),0))</f>
        <v>7.5</v>
      </c>
      <c r="I12" s="22" t="n">
        <f aca="false">IF($A12="","",G12*H12)</f>
        <v>1897.5</v>
      </c>
      <c r="J12" s="21" t="n">
        <f aca="false">IF($A12="","",D12*IFERROR(INDEX(PL_Hours,MATCH($A12,PL_Code,0)),0))</f>
        <v>18.4</v>
      </c>
      <c r="K12" s="22" t="n">
        <f aca="false">IF($A12="","",J12*LaborRate)</f>
        <v>1196</v>
      </c>
      <c r="L12" s="22" t="n">
        <f aca="false">IF($A12="","",I12+K12)</f>
        <v>3093.5</v>
      </c>
      <c r="M12" s="12" t="s">
        <v>109</v>
      </c>
    </row>
    <row r="13" customFormat="false" ht="15" hidden="false" customHeight="false" outlineLevel="0" collapsed="false">
      <c r="A13" s="12" t="s">
        <v>66</v>
      </c>
      <c r="B13" s="18" t="str">
        <f aca="false">IF($A13="","",IFERROR(INDEX(PL_Desc,MATCH($A13,PL_Code,0)),"CHECK CODE"))</f>
        <v>Architectural shingles</v>
      </c>
      <c r="C13" s="18" t="str">
        <f aca="false">IF($A13="","",IFERROR(INDEX(PL_Cat,MATCH($A13,PL_Code,0)),""))</f>
        <v>Roofing &amp; Exteriors</v>
      </c>
      <c r="D13" s="19" t="n">
        <v>230</v>
      </c>
      <c r="E13" s="18" t="str">
        <f aca="false">IF($A13="","",IFERROR(INDEX(PL_Unit,MATCH($A13,PL_Code,0)),""))</f>
        <v>sq ft</v>
      </c>
      <c r="F13" s="20" t="n">
        <f aca="false">IF($A13="","",IFERROR(INDEX(PL_Waste,MATCH($A13,PL_Code,0)),0))</f>
        <v>0.1</v>
      </c>
      <c r="G13" s="21" t="n">
        <f aca="false">IF($A13="","",D13*(1+F13))</f>
        <v>253</v>
      </c>
      <c r="H13" s="22" t="n">
        <f aca="false">IF($A13="","",IFERROR(INDEX(PL_Cost,MATCH($A13,PL_Code,0)),0))</f>
        <v>3.2</v>
      </c>
      <c r="I13" s="22" t="n">
        <f aca="false">IF($A13="","",G13*H13)</f>
        <v>809.6</v>
      </c>
      <c r="J13" s="21" t="n">
        <f aca="false">IF($A13="","",D13*IFERROR(INDEX(PL_Hours,MATCH($A13,PL_Code,0)),0))</f>
        <v>6.9</v>
      </c>
      <c r="K13" s="22" t="n">
        <f aca="false">IF($A13="","",J13*LaborRate)</f>
        <v>448.5</v>
      </c>
      <c r="L13" s="22" t="n">
        <f aca="false">IF($A13="","",I13+K13)</f>
        <v>1258.1</v>
      </c>
      <c r="M13" s="12"/>
    </row>
    <row r="14" customFormat="false" ht="15" hidden="false" customHeight="false" outlineLevel="0" collapsed="false">
      <c r="A14" s="12" t="s">
        <v>68</v>
      </c>
      <c r="B14" s="18" t="str">
        <f aca="false">IF($A14="","",IFERROR(INDEX(PL_Desc,MATCH($A14,PL_Code,0)),"CHECK CODE"))</f>
        <v>Siding and exterior trim</v>
      </c>
      <c r="C14" s="18" t="str">
        <f aca="false">IF($A14="","",IFERROR(INDEX(PL_Cat,MATCH($A14,PL_Code,0)),""))</f>
        <v>Roofing &amp; Exteriors</v>
      </c>
      <c r="D14" s="19" t="n">
        <v>360</v>
      </c>
      <c r="E14" s="18" t="str">
        <f aca="false">IF($A14="","",IFERROR(INDEX(PL_Unit,MATCH($A14,PL_Code,0)),""))</f>
        <v>sq ft</v>
      </c>
      <c r="F14" s="20" t="n">
        <f aca="false">IF($A14="","",IFERROR(INDEX(PL_Waste,MATCH($A14,PL_Code,0)),0))</f>
        <v>0.1</v>
      </c>
      <c r="G14" s="21" t="n">
        <f aca="false">IF($A14="","",D14*(1+F14))</f>
        <v>396</v>
      </c>
      <c r="H14" s="22" t="n">
        <f aca="false">IF($A14="","",IFERROR(INDEX(PL_Cost,MATCH($A14,PL_Code,0)),0))</f>
        <v>4.8</v>
      </c>
      <c r="I14" s="22" t="n">
        <f aca="false">IF($A14="","",G14*H14)</f>
        <v>1900.8</v>
      </c>
      <c r="J14" s="21" t="n">
        <f aca="false">IF($A14="","",D14*IFERROR(INDEX(PL_Hours,MATCH($A14,PL_Code,0)),0))</f>
        <v>18</v>
      </c>
      <c r="K14" s="22" t="n">
        <f aca="false">IF($A14="","",J14*LaborRate)</f>
        <v>1170</v>
      </c>
      <c r="L14" s="22" t="n">
        <f aca="false">IF($A14="","",I14+K14)</f>
        <v>3070.8</v>
      </c>
      <c r="M14" s="12" t="s">
        <v>110</v>
      </c>
    </row>
    <row r="15" customFormat="false" ht="15" hidden="false" customHeight="false" outlineLevel="0" collapsed="false">
      <c r="A15" s="12" t="s">
        <v>70</v>
      </c>
      <c r="B15" s="18" t="str">
        <f aca="false">IF($A15="","",IFERROR(INDEX(PL_Desc,MATCH($A15,PL_Code,0)),"CHECK CODE"))</f>
        <v>Window, 36 x 60 in</v>
      </c>
      <c r="C15" s="18" t="str">
        <f aca="false">IF($A15="","",IFERROR(INDEX(PL_Cat,MATCH($A15,PL_Code,0)),""))</f>
        <v>Roofing &amp; Exteriors</v>
      </c>
      <c r="D15" s="19" t="n">
        <v>3</v>
      </c>
      <c r="E15" s="18" t="str">
        <f aca="false">IF($A15="","",IFERROR(INDEX(PL_Unit,MATCH($A15,PL_Code,0)),""))</f>
        <v>ea</v>
      </c>
      <c r="F15" s="20" t="n">
        <f aca="false">IF($A15="","",IFERROR(INDEX(PL_Waste,MATCH($A15,PL_Code,0)),0))</f>
        <v>0</v>
      </c>
      <c r="G15" s="21" t="n">
        <f aca="false">IF($A15="","",D15*(1+F15))</f>
        <v>3</v>
      </c>
      <c r="H15" s="22" t="n">
        <f aca="false">IF($A15="","",IFERROR(INDEX(PL_Cost,MATCH($A15,PL_Code,0)),0))</f>
        <v>650</v>
      </c>
      <c r="I15" s="22" t="n">
        <f aca="false">IF($A15="","",G15*H15)</f>
        <v>1950</v>
      </c>
      <c r="J15" s="21" t="n">
        <f aca="false">IF($A15="","",D15*IFERROR(INDEX(PL_Hours,MATCH($A15,PL_Code,0)),0))</f>
        <v>7.5</v>
      </c>
      <c r="K15" s="22" t="n">
        <f aca="false">IF($A15="","",J15*LaborRate)</f>
        <v>487.5</v>
      </c>
      <c r="L15" s="22" t="n">
        <f aca="false">IF($A15="","",I15+K15)</f>
        <v>2437.5</v>
      </c>
      <c r="M15" s="12"/>
    </row>
    <row r="16" customFormat="false" ht="15" hidden="false" customHeight="false" outlineLevel="0" collapsed="false">
      <c r="A16" s="12" t="s">
        <v>73</v>
      </c>
      <c r="B16" s="18" t="str">
        <f aca="false">IF($A16="","",IFERROR(INDEX(PL_Desc,MATCH($A16,PL_Code,0)),"CHECK CODE"))</f>
        <v>Exterior door</v>
      </c>
      <c r="C16" s="18" t="str">
        <f aca="false">IF($A16="","",IFERROR(INDEX(PL_Cat,MATCH($A16,PL_Code,0)),""))</f>
        <v>Roofing &amp; Exteriors</v>
      </c>
      <c r="D16" s="19" t="n">
        <v>1</v>
      </c>
      <c r="E16" s="18" t="str">
        <f aca="false">IF($A16="","",IFERROR(INDEX(PL_Unit,MATCH($A16,PL_Code,0)),""))</f>
        <v>ea</v>
      </c>
      <c r="F16" s="20" t="n">
        <f aca="false">IF($A16="","",IFERROR(INDEX(PL_Waste,MATCH($A16,PL_Code,0)),0))</f>
        <v>0</v>
      </c>
      <c r="G16" s="21" t="n">
        <f aca="false">IF($A16="","",D16*(1+F16))</f>
        <v>1</v>
      </c>
      <c r="H16" s="22" t="n">
        <f aca="false">IF($A16="","",IFERROR(INDEX(PL_Cost,MATCH($A16,PL_Code,0)),0))</f>
        <v>1200</v>
      </c>
      <c r="I16" s="22" t="n">
        <f aca="false">IF($A16="","",G16*H16)</f>
        <v>1200</v>
      </c>
      <c r="J16" s="21" t="n">
        <f aca="false">IF($A16="","",D16*IFERROR(INDEX(PL_Hours,MATCH($A16,PL_Code,0)),0))</f>
        <v>4</v>
      </c>
      <c r="K16" s="22" t="n">
        <f aca="false">IF($A16="","",J16*LaborRate)</f>
        <v>260</v>
      </c>
      <c r="L16" s="22" t="n">
        <f aca="false">IF($A16="","",I16+K16)</f>
        <v>1460</v>
      </c>
      <c r="M16" s="12"/>
    </row>
    <row r="17" customFormat="false" ht="15" hidden="false" customHeight="false" outlineLevel="0" collapsed="false">
      <c r="A17" s="12" t="s">
        <v>75</v>
      </c>
      <c r="B17" s="18" t="str">
        <f aca="false">IF($A17="","",IFERROR(INDEX(PL_Desc,MATCH($A17,PL_Code,0)),"CHECK CODE"))</f>
        <v>Outlet, switch or fixture, rough and finish</v>
      </c>
      <c r="C17" s="18" t="str">
        <f aca="false">IF($A17="","",IFERROR(INDEX(PL_Cat,MATCH($A17,PL_Code,0)),""))</f>
        <v>Electrical</v>
      </c>
      <c r="D17" s="19" t="n">
        <v>14</v>
      </c>
      <c r="E17" s="18" t="str">
        <f aca="false">IF($A17="","",IFERROR(INDEX(PL_Unit,MATCH($A17,PL_Code,0)),""))</f>
        <v>ea</v>
      </c>
      <c r="F17" s="20" t="n">
        <f aca="false">IF($A17="","",IFERROR(INDEX(PL_Waste,MATCH($A17,PL_Code,0)),0))</f>
        <v>0</v>
      </c>
      <c r="G17" s="21" t="n">
        <f aca="false">IF($A17="","",D17*(1+F17))</f>
        <v>14</v>
      </c>
      <c r="H17" s="22" t="n">
        <f aca="false">IF($A17="","",IFERROR(INDEX(PL_Cost,MATCH($A17,PL_Code,0)),0))</f>
        <v>45</v>
      </c>
      <c r="I17" s="22" t="n">
        <f aca="false">IF($A17="","",G17*H17)</f>
        <v>630</v>
      </c>
      <c r="J17" s="21" t="n">
        <f aca="false">IF($A17="","",D17*IFERROR(INDEX(PL_Hours,MATCH($A17,PL_Code,0)),0))</f>
        <v>14</v>
      </c>
      <c r="K17" s="22" t="n">
        <f aca="false">IF($A17="","",J17*LaborRate)</f>
        <v>910</v>
      </c>
      <c r="L17" s="22" t="n">
        <f aca="false">IF($A17="","",I17+K17)</f>
        <v>1540</v>
      </c>
      <c r="M17" s="12"/>
    </row>
    <row r="18" customFormat="false" ht="15" hidden="false" customHeight="false" outlineLevel="0" collapsed="false">
      <c r="A18" s="12" t="s">
        <v>77</v>
      </c>
      <c r="B18" s="18" t="str">
        <f aca="false">IF($A18="","",IFERROR(INDEX(PL_Desc,MATCH($A18,PL_Code,0)),"CHECK CODE"))</f>
        <v>HVAC duct extension</v>
      </c>
      <c r="C18" s="18" t="str">
        <f aca="false">IF($A18="","",IFERROR(INDEX(PL_Cat,MATCH($A18,PL_Code,0)),""))</f>
        <v>Plumbing &amp; Mechanical</v>
      </c>
      <c r="D18" s="19" t="n">
        <v>1</v>
      </c>
      <c r="E18" s="18" t="str">
        <f aca="false">IF($A18="","",IFERROR(INDEX(PL_Unit,MATCH($A18,PL_Code,0)),""))</f>
        <v>job</v>
      </c>
      <c r="F18" s="20" t="n">
        <f aca="false">IF($A18="","",IFERROR(INDEX(PL_Waste,MATCH($A18,PL_Code,0)),0))</f>
        <v>0</v>
      </c>
      <c r="G18" s="21" t="n">
        <f aca="false">IF($A18="","",D18*(1+F18))</f>
        <v>1</v>
      </c>
      <c r="H18" s="22" t="n">
        <f aca="false">IF($A18="","",IFERROR(INDEX(PL_Cost,MATCH($A18,PL_Code,0)),0))</f>
        <v>900</v>
      </c>
      <c r="I18" s="22" t="n">
        <f aca="false">IF($A18="","",G18*H18)</f>
        <v>900</v>
      </c>
      <c r="J18" s="21" t="n">
        <f aca="false">IF($A18="","",D18*IFERROR(INDEX(PL_Hours,MATCH($A18,PL_Code,0)),0))</f>
        <v>8</v>
      </c>
      <c r="K18" s="22" t="n">
        <f aca="false">IF($A18="","",J18*LaborRate)</f>
        <v>520</v>
      </c>
      <c r="L18" s="22" t="n">
        <f aca="false">IF($A18="","",I18+K18)</f>
        <v>1420</v>
      </c>
      <c r="M18" s="12"/>
    </row>
    <row r="19" customFormat="false" ht="15" hidden="false" customHeight="false" outlineLevel="0" collapsed="false">
      <c r="A19" s="12" t="s">
        <v>79</v>
      </c>
      <c r="B19" s="18" t="str">
        <f aca="false">IF($A19="","",IFERROR(INDEX(PL_Desc,MATCH($A19,PL_Code,0)),"CHECK CODE"))</f>
        <v>Insulation, walls and ceiling</v>
      </c>
      <c r="C19" s="18" t="str">
        <f aca="false">IF($A19="","",IFERROR(INDEX(PL_Cat,MATCH($A19,PL_Code,0)),""))</f>
        <v>Finishes</v>
      </c>
      <c r="D19" s="19" t="n">
        <v>552</v>
      </c>
      <c r="E19" s="18" t="str">
        <f aca="false">IF($A19="","",IFERROR(INDEX(PL_Unit,MATCH($A19,PL_Code,0)),""))</f>
        <v>sq ft</v>
      </c>
      <c r="F19" s="20" t="n">
        <f aca="false">IF($A19="","",IFERROR(INDEX(PL_Waste,MATCH($A19,PL_Code,0)),0))</f>
        <v>0.1</v>
      </c>
      <c r="G19" s="21" t="n">
        <f aca="false">IF($A19="","",D19*(1+F19))</f>
        <v>607.2</v>
      </c>
      <c r="H19" s="22" t="n">
        <f aca="false">IF($A19="","",IFERROR(INDEX(PL_Cost,MATCH($A19,PL_Code,0)),0))</f>
        <v>1.4</v>
      </c>
      <c r="I19" s="22" t="n">
        <f aca="false">IF($A19="","",G19*H19)</f>
        <v>850.08</v>
      </c>
      <c r="J19" s="21" t="n">
        <f aca="false">IF($A19="","",D19*IFERROR(INDEX(PL_Hours,MATCH($A19,PL_Code,0)),0))</f>
        <v>11.04</v>
      </c>
      <c r="K19" s="22" t="n">
        <f aca="false">IF($A19="","",J19*LaborRate)</f>
        <v>717.6</v>
      </c>
      <c r="L19" s="22" t="n">
        <f aca="false">IF($A19="","",I19+K19)</f>
        <v>1567.68</v>
      </c>
      <c r="M19" s="12" t="s">
        <v>111</v>
      </c>
    </row>
    <row r="20" customFormat="false" ht="15" hidden="false" customHeight="false" outlineLevel="0" collapsed="false">
      <c r="A20" s="12" t="s">
        <v>81</v>
      </c>
      <c r="B20" s="18" t="str">
        <f aca="false">IF($A20="","",IFERROR(INDEX(PL_Desc,MATCH($A20,PL_Code,0)),"CHECK CODE"))</f>
        <v>Drywall, hung and finished</v>
      </c>
      <c r="C20" s="18" t="str">
        <f aca="false">IF($A20="","",IFERROR(INDEX(PL_Cat,MATCH($A20,PL_Code,0)),""))</f>
        <v>Finishes</v>
      </c>
      <c r="D20" s="19" t="n">
        <v>552</v>
      </c>
      <c r="E20" s="18" t="str">
        <f aca="false">IF($A20="","",IFERROR(INDEX(PL_Unit,MATCH($A20,PL_Code,0)),""))</f>
        <v>sq ft</v>
      </c>
      <c r="F20" s="20" t="n">
        <f aca="false">IF($A20="","",IFERROR(INDEX(PL_Waste,MATCH($A20,PL_Code,0)),0))</f>
        <v>0.12</v>
      </c>
      <c r="G20" s="21" t="n">
        <f aca="false">IF($A20="","",D20*(1+F20))</f>
        <v>618.24</v>
      </c>
      <c r="H20" s="22" t="n">
        <f aca="false">IF($A20="","",IFERROR(INDEX(PL_Cost,MATCH($A20,PL_Code,0)),0))</f>
        <v>1.9</v>
      </c>
      <c r="I20" s="22" t="n">
        <f aca="false">IF($A20="","",G20*H20)</f>
        <v>1174.656</v>
      </c>
      <c r="J20" s="21" t="n">
        <f aca="false">IF($A20="","",D20*IFERROR(INDEX(PL_Hours,MATCH($A20,PL_Code,0)),0))</f>
        <v>22.08</v>
      </c>
      <c r="K20" s="22" t="n">
        <f aca="false">IF($A20="","",J20*LaborRate)</f>
        <v>1435.2</v>
      </c>
      <c r="L20" s="22" t="n">
        <f aca="false">IF($A20="","",I20+K20)</f>
        <v>2609.856</v>
      </c>
      <c r="M20" s="12"/>
    </row>
    <row r="21" customFormat="false" ht="15" hidden="false" customHeight="false" outlineLevel="0" collapsed="false">
      <c r="A21" s="12" t="s">
        <v>83</v>
      </c>
      <c r="B21" s="18" t="str">
        <f aca="false">IF($A21="","",IFERROR(INDEX(PL_Desc,MATCH($A21,PL_Code,0)),"CHECK CODE"))</f>
        <v>Interior paint</v>
      </c>
      <c r="C21" s="18" t="str">
        <f aca="false">IF($A21="","",IFERROR(INDEX(PL_Cat,MATCH($A21,PL_Code,0)),""))</f>
        <v>Finishes</v>
      </c>
      <c r="D21" s="19" t="n">
        <v>552</v>
      </c>
      <c r="E21" s="18" t="str">
        <f aca="false">IF($A21="","",IFERROR(INDEX(PL_Unit,MATCH($A21,PL_Code,0)),""))</f>
        <v>sq ft</v>
      </c>
      <c r="F21" s="20" t="n">
        <f aca="false">IF($A21="","",IFERROR(INDEX(PL_Waste,MATCH($A21,PL_Code,0)),0))</f>
        <v>0</v>
      </c>
      <c r="G21" s="21" t="n">
        <f aca="false">IF($A21="","",D21*(1+F21))</f>
        <v>552</v>
      </c>
      <c r="H21" s="22" t="n">
        <f aca="false">IF($A21="","",IFERROR(INDEX(PL_Cost,MATCH($A21,PL_Code,0)),0))</f>
        <v>0.6</v>
      </c>
      <c r="I21" s="22" t="n">
        <f aca="false">IF($A21="","",G21*H21)</f>
        <v>331.2</v>
      </c>
      <c r="J21" s="21" t="n">
        <f aca="false">IF($A21="","",D21*IFERROR(INDEX(PL_Hours,MATCH($A21,PL_Code,0)),0))</f>
        <v>11.04</v>
      </c>
      <c r="K21" s="22" t="n">
        <f aca="false">IF($A21="","",J21*LaborRate)</f>
        <v>717.6</v>
      </c>
      <c r="L21" s="22" t="n">
        <f aca="false">IF($A21="","",I21+K21)</f>
        <v>1048.8</v>
      </c>
      <c r="M21" s="12"/>
    </row>
    <row r="22" customFormat="false" ht="15" hidden="false" customHeight="false" outlineLevel="0" collapsed="false">
      <c r="A22" s="12" t="s">
        <v>85</v>
      </c>
      <c r="B22" s="18" t="str">
        <f aca="false">IF($A22="","",IFERROR(INDEX(PL_Desc,MATCH($A22,PL_Code,0)),"CHECK CODE"))</f>
        <v>Interior trim</v>
      </c>
      <c r="C22" s="18" t="str">
        <f aca="false">IF($A22="","",IFERROR(INDEX(PL_Cat,MATCH($A22,PL_Code,0)),""))</f>
        <v>Finishes</v>
      </c>
      <c r="D22" s="19" t="n">
        <v>56</v>
      </c>
      <c r="E22" s="18" t="str">
        <f aca="false">IF($A22="","",IFERROR(INDEX(PL_Unit,MATCH($A22,PL_Code,0)),""))</f>
        <v>lf</v>
      </c>
      <c r="F22" s="20" t="n">
        <f aca="false">IF($A22="","",IFERROR(INDEX(PL_Waste,MATCH($A22,PL_Code,0)),0))</f>
        <v>0.1</v>
      </c>
      <c r="G22" s="21" t="n">
        <f aca="false">IF($A22="","",D22*(1+F22))</f>
        <v>61.6</v>
      </c>
      <c r="H22" s="22" t="n">
        <f aca="false">IF($A22="","",IFERROR(INDEX(PL_Cost,MATCH($A22,PL_Code,0)),0))</f>
        <v>6</v>
      </c>
      <c r="I22" s="22" t="n">
        <f aca="false">IF($A22="","",G22*H22)</f>
        <v>369.6</v>
      </c>
      <c r="J22" s="21" t="n">
        <f aca="false">IF($A22="","",D22*IFERROR(INDEX(PL_Hours,MATCH($A22,PL_Code,0)),0))</f>
        <v>8.4</v>
      </c>
      <c r="K22" s="22" t="n">
        <f aca="false">IF($A22="","",J22*LaborRate)</f>
        <v>546</v>
      </c>
      <c r="L22" s="22" t="n">
        <f aca="false">IF($A22="","",I22+K22)</f>
        <v>915.6</v>
      </c>
      <c r="M22" s="12"/>
    </row>
    <row r="23" customFormat="false" ht="15" hidden="false" customHeight="false" outlineLevel="0" collapsed="false">
      <c r="A23" s="12" t="s">
        <v>87</v>
      </c>
      <c r="B23" s="18" t="str">
        <f aca="false">IF($A23="","",IFERROR(INDEX(PL_Desc,MATCH($A23,PL_Code,0)),"CHECK CODE"))</f>
        <v>Flooring allowance</v>
      </c>
      <c r="C23" s="18" t="str">
        <f aca="false">IF($A23="","",IFERROR(INDEX(PL_Cat,MATCH($A23,PL_Code,0)),""))</f>
        <v>Allowances</v>
      </c>
      <c r="D23" s="19" t="n">
        <v>192</v>
      </c>
      <c r="E23" s="18" t="str">
        <f aca="false">IF($A23="","",IFERROR(INDEX(PL_Unit,MATCH($A23,PL_Code,0)),""))</f>
        <v>sq ft</v>
      </c>
      <c r="F23" s="20" t="n">
        <f aca="false">IF($A23="","",IFERROR(INDEX(PL_Waste,MATCH($A23,PL_Code,0)),0))</f>
        <v>0</v>
      </c>
      <c r="G23" s="21" t="n">
        <f aca="false">IF($A23="","",D23*(1+F23))</f>
        <v>192</v>
      </c>
      <c r="H23" s="22" t="n">
        <f aca="false">IF($A23="","",IFERROR(INDEX(PL_Cost,MATCH($A23,PL_Code,0)),0))</f>
        <v>7</v>
      </c>
      <c r="I23" s="22" t="n">
        <f aca="false">IF($A23="","",G23*H23)</f>
        <v>1344</v>
      </c>
      <c r="J23" s="21" t="n">
        <f aca="false">IF($A23="","",D23*IFERROR(INDEX(PL_Hours,MATCH($A23,PL_Code,0)),0))</f>
        <v>0</v>
      </c>
      <c r="K23" s="22" t="n">
        <f aca="false">IF($A23="","",J23*LaborRate)</f>
        <v>0</v>
      </c>
      <c r="L23" s="22" t="n">
        <f aca="false">IF($A23="","",I23+K23)</f>
        <v>1344</v>
      </c>
      <c r="M23" s="12"/>
    </row>
    <row r="24" customFormat="false" ht="15" hidden="false" customHeight="false" outlineLevel="0" collapsed="false">
      <c r="A24" s="12" t="s">
        <v>89</v>
      </c>
      <c r="B24" s="18" t="str">
        <f aca="false">IF($A24="","",IFERROR(INDEX(PL_Desc,MATCH($A24,PL_Code,0)),"CHECK CODE"))</f>
        <v>Permit and plan review allowance</v>
      </c>
      <c r="C24" s="18" t="str">
        <f aca="false">IF($A24="","",IFERROR(INDEX(PL_Cat,MATCH($A24,PL_Code,0)),""))</f>
        <v>Allowances</v>
      </c>
      <c r="D24" s="19" t="n">
        <v>1</v>
      </c>
      <c r="E24" s="18" t="str">
        <f aca="false">IF($A24="","",IFERROR(INDEX(PL_Unit,MATCH($A24,PL_Code,0)),""))</f>
        <v>ea</v>
      </c>
      <c r="F24" s="20" t="n">
        <f aca="false">IF($A24="","",IFERROR(INDEX(PL_Waste,MATCH($A24,PL_Code,0)),0))</f>
        <v>0</v>
      </c>
      <c r="G24" s="21" t="n">
        <f aca="false">IF($A24="","",D24*(1+F24))</f>
        <v>1</v>
      </c>
      <c r="H24" s="22" t="n">
        <f aca="false">IF($A24="","",IFERROR(INDEX(PL_Cost,MATCH($A24,PL_Code,0)),0))</f>
        <v>1500</v>
      </c>
      <c r="I24" s="22" t="n">
        <f aca="false">IF($A24="","",G24*H24)</f>
        <v>1500</v>
      </c>
      <c r="J24" s="21" t="n">
        <f aca="false">IF($A24="","",D24*IFERROR(INDEX(PL_Hours,MATCH($A24,PL_Code,0)),0))</f>
        <v>0</v>
      </c>
      <c r="K24" s="22" t="n">
        <f aca="false">IF($A24="","",J24*LaborRate)</f>
        <v>0</v>
      </c>
      <c r="L24" s="22" t="n">
        <f aca="false">IF($A24="","",I24+K24)</f>
        <v>1500</v>
      </c>
      <c r="M24" s="12"/>
    </row>
    <row r="25" customFormat="false" ht="15" hidden="false" customHeight="false" outlineLevel="0" collapsed="false">
      <c r="A25" s="12"/>
      <c r="B25" s="18" t="str">
        <f aca="false">IF($A25="","",IFERROR(INDEX(PL_Desc,MATCH($A25,PL_Code,0)),"CHECK CODE"))</f>
        <v/>
      </c>
      <c r="C25" s="18" t="str">
        <f aca="false">IF($A25="","",IFERROR(INDEX(PL_Cat,MATCH($A25,PL_Code,0)),""))</f>
        <v/>
      </c>
      <c r="D25" s="19"/>
      <c r="E25" s="18" t="str">
        <f aca="false">IF($A25="","",IFERROR(INDEX(PL_Unit,MATCH($A25,PL_Code,0)),""))</f>
        <v/>
      </c>
      <c r="F25" s="20" t="str">
        <f aca="false">IF($A25="","",IFERROR(INDEX(PL_Waste,MATCH($A25,PL_Code,0)),0))</f>
        <v/>
      </c>
      <c r="G25" s="21" t="str">
        <f aca="false">IF($A25="","",D25*(1+F25))</f>
        <v/>
      </c>
      <c r="H25" s="22" t="str">
        <f aca="false">IF($A25="","",IFERROR(INDEX(PL_Cost,MATCH($A25,PL_Code,0)),0))</f>
        <v/>
      </c>
      <c r="I25" s="22" t="str">
        <f aca="false">IF($A25="","",G25*H25)</f>
        <v/>
      </c>
      <c r="J25" s="21" t="str">
        <f aca="false">IF($A25="","",D25*IFERROR(INDEX(PL_Hours,MATCH($A25,PL_Code,0)),0))</f>
        <v/>
      </c>
      <c r="K25" s="22" t="str">
        <f aca="false">IF($A25="","",J25*LaborRate)</f>
        <v/>
      </c>
      <c r="L25" s="22" t="str">
        <f aca="false">IF($A25="","",I25+K25)</f>
        <v/>
      </c>
      <c r="M25" s="12"/>
    </row>
    <row r="26" customFormat="false" ht="15" hidden="false" customHeight="false" outlineLevel="0" collapsed="false">
      <c r="A26" s="12"/>
      <c r="B26" s="18" t="str">
        <f aca="false">IF($A26="","",IFERROR(INDEX(PL_Desc,MATCH($A26,PL_Code,0)),"CHECK CODE"))</f>
        <v/>
      </c>
      <c r="C26" s="18" t="str">
        <f aca="false">IF($A26="","",IFERROR(INDEX(PL_Cat,MATCH($A26,PL_Code,0)),""))</f>
        <v/>
      </c>
      <c r="D26" s="19"/>
      <c r="E26" s="18" t="str">
        <f aca="false">IF($A26="","",IFERROR(INDEX(PL_Unit,MATCH($A26,PL_Code,0)),""))</f>
        <v/>
      </c>
      <c r="F26" s="20" t="str">
        <f aca="false">IF($A26="","",IFERROR(INDEX(PL_Waste,MATCH($A26,PL_Code,0)),0))</f>
        <v/>
      </c>
      <c r="G26" s="21" t="str">
        <f aca="false">IF($A26="","",D26*(1+F26))</f>
        <v/>
      </c>
      <c r="H26" s="22" t="str">
        <f aca="false">IF($A26="","",IFERROR(INDEX(PL_Cost,MATCH($A26,PL_Code,0)),0))</f>
        <v/>
      </c>
      <c r="I26" s="22" t="str">
        <f aca="false">IF($A26="","",G26*H26)</f>
        <v/>
      </c>
      <c r="J26" s="21" t="str">
        <f aca="false">IF($A26="","",D26*IFERROR(INDEX(PL_Hours,MATCH($A26,PL_Code,0)),0))</f>
        <v/>
      </c>
      <c r="K26" s="22" t="str">
        <f aca="false">IF($A26="","",J26*LaborRate)</f>
        <v/>
      </c>
      <c r="L26" s="22" t="str">
        <f aca="false">IF($A26="","",I26+K26)</f>
        <v/>
      </c>
      <c r="M26" s="12"/>
    </row>
    <row r="27" customFormat="false" ht="15" hidden="false" customHeight="false" outlineLevel="0" collapsed="false">
      <c r="A27" s="12"/>
      <c r="B27" s="18" t="str">
        <f aca="false">IF($A27="","",IFERROR(INDEX(PL_Desc,MATCH($A27,PL_Code,0)),"CHECK CODE"))</f>
        <v/>
      </c>
      <c r="C27" s="18" t="str">
        <f aca="false">IF($A27="","",IFERROR(INDEX(PL_Cat,MATCH($A27,PL_Code,0)),""))</f>
        <v/>
      </c>
      <c r="D27" s="19"/>
      <c r="E27" s="18" t="str">
        <f aca="false">IF($A27="","",IFERROR(INDEX(PL_Unit,MATCH($A27,PL_Code,0)),""))</f>
        <v/>
      </c>
      <c r="F27" s="20" t="str">
        <f aca="false">IF($A27="","",IFERROR(INDEX(PL_Waste,MATCH($A27,PL_Code,0)),0))</f>
        <v/>
      </c>
      <c r="G27" s="21" t="str">
        <f aca="false">IF($A27="","",D27*(1+F27))</f>
        <v/>
      </c>
      <c r="H27" s="22" t="str">
        <f aca="false">IF($A27="","",IFERROR(INDEX(PL_Cost,MATCH($A27,PL_Code,0)),0))</f>
        <v/>
      </c>
      <c r="I27" s="22" t="str">
        <f aca="false">IF($A27="","",G27*H27)</f>
        <v/>
      </c>
      <c r="J27" s="21" t="str">
        <f aca="false">IF($A27="","",D27*IFERROR(INDEX(PL_Hours,MATCH($A27,PL_Code,0)),0))</f>
        <v/>
      </c>
      <c r="K27" s="22" t="str">
        <f aca="false">IF($A27="","",J27*LaborRate)</f>
        <v/>
      </c>
      <c r="L27" s="22" t="str">
        <f aca="false">IF($A27="","",I27+K27)</f>
        <v/>
      </c>
      <c r="M27" s="12"/>
    </row>
    <row r="28" customFormat="false" ht="15" hidden="false" customHeight="false" outlineLevel="0" collapsed="false">
      <c r="A28" s="12"/>
      <c r="B28" s="18" t="str">
        <f aca="false">IF($A28="","",IFERROR(INDEX(PL_Desc,MATCH($A28,PL_Code,0)),"CHECK CODE"))</f>
        <v/>
      </c>
      <c r="C28" s="18" t="str">
        <f aca="false">IF($A28="","",IFERROR(INDEX(PL_Cat,MATCH($A28,PL_Code,0)),""))</f>
        <v/>
      </c>
      <c r="D28" s="19"/>
      <c r="E28" s="18" t="str">
        <f aca="false">IF($A28="","",IFERROR(INDEX(PL_Unit,MATCH($A28,PL_Code,0)),""))</f>
        <v/>
      </c>
      <c r="F28" s="20" t="str">
        <f aca="false">IF($A28="","",IFERROR(INDEX(PL_Waste,MATCH($A28,PL_Code,0)),0))</f>
        <v/>
      </c>
      <c r="G28" s="21" t="str">
        <f aca="false">IF($A28="","",D28*(1+F28))</f>
        <v/>
      </c>
      <c r="H28" s="22" t="str">
        <f aca="false">IF($A28="","",IFERROR(INDEX(PL_Cost,MATCH($A28,PL_Code,0)),0))</f>
        <v/>
      </c>
      <c r="I28" s="22" t="str">
        <f aca="false">IF($A28="","",G28*H28)</f>
        <v/>
      </c>
      <c r="J28" s="21" t="str">
        <f aca="false">IF($A28="","",D28*IFERROR(INDEX(PL_Hours,MATCH($A28,PL_Code,0)),0))</f>
        <v/>
      </c>
      <c r="K28" s="22" t="str">
        <f aca="false">IF($A28="","",J28*LaborRate)</f>
        <v/>
      </c>
      <c r="L28" s="22" t="str">
        <f aca="false">IF($A28="","",I28+K28)</f>
        <v/>
      </c>
      <c r="M28" s="12"/>
    </row>
    <row r="29" customFormat="false" ht="15" hidden="false" customHeight="false" outlineLevel="0" collapsed="false">
      <c r="A29" s="12"/>
      <c r="B29" s="18" t="str">
        <f aca="false">IF($A29="","",IFERROR(INDEX(PL_Desc,MATCH($A29,PL_Code,0)),"CHECK CODE"))</f>
        <v/>
      </c>
      <c r="C29" s="18" t="str">
        <f aca="false">IF($A29="","",IFERROR(INDEX(PL_Cat,MATCH($A29,PL_Code,0)),""))</f>
        <v/>
      </c>
      <c r="D29" s="19"/>
      <c r="E29" s="18" t="str">
        <f aca="false">IF($A29="","",IFERROR(INDEX(PL_Unit,MATCH($A29,PL_Code,0)),""))</f>
        <v/>
      </c>
      <c r="F29" s="20" t="str">
        <f aca="false">IF($A29="","",IFERROR(INDEX(PL_Waste,MATCH($A29,PL_Code,0)),0))</f>
        <v/>
      </c>
      <c r="G29" s="21" t="str">
        <f aca="false">IF($A29="","",D29*(1+F29))</f>
        <v/>
      </c>
      <c r="H29" s="22" t="str">
        <f aca="false">IF($A29="","",IFERROR(INDEX(PL_Cost,MATCH($A29,PL_Code,0)),0))</f>
        <v/>
      </c>
      <c r="I29" s="22" t="str">
        <f aca="false">IF($A29="","",G29*H29)</f>
        <v/>
      </c>
      <c r="J29" s="21" t="str">
        <f aca="false">IF($A29="","",D29*IFERROR(INDEX(PL_Hours,MATCH($A29,PL_Code,0)),0))</f>
        <v/>
      </c>
      <c r="K29" s="22" t="str">
        <f aca="false">IF($A29="","",J29*LaborRate)</f>
        <v/>
      </c>
      <c r="L29" s="22" t="str">
        <f aca="false">IF($A29="","",I29+K29)</f>
        <v/>
      </c>
      <c r="M29" s="12"/>
    </row>
    <row r="30" customFormat="false" ht="15" hidden="false" customHeight="false" outlineLevel="0" collapsed="false">
      <c r="A30" s="12"/>
      <c r="B30" s="18" t="str">
        <f aca="false">IF($A30="","",IFERROR(INDEX(PL_Desc,MATCH($A30,PL_Code,0)),"CHECK CODE"))</f>
        <v/>
      </c>
      <c r="C30" s="18" t="str">
        <f aca="false">IF($A30="","",IFERROR(INDEX(PL_Cat,MATCH($A30,PL_Code,0)),""))</f>
        <v/>
      </c>
      <c r="D30" s="19"/>
      <c r="E30" s="18" t="str">
        <f aca="false">IF($A30="","",IFERROR(INDEX(PL_Unit,MATCH($A30,PL_Code,0)),""))</f>
        <v/>
      </c>
      <c r="F30" s="20" t="str">
        <f aca="false">IF($A30="","",IFERROR(INDEX(PL_Waste,MATCH($A30,PL_Code,0)),0))</f>
        <v/>
      </c>
      <c r="G30" s="21" t="str">
        <f aca="false">IF($A30="","",D30*(1+F30))</f>
        <v/>
      </c>
      <c r="H30" s="22" t="str">
        <f aca="false">IF($A30="","",IFERROR(INDEX(PL_Cost,MATCH($A30,PL_Code,0)),0))</f>
        <v/>
      </c>
      <c r="I30" s="22" t="str">
        <f aca="false">IF($A30="","",G30*H30)</f>
        <v/>
      </c>
      <c r="J30" s="21" t="str">
        <f aca="false">IF($A30="","",D30*IFERROR(INDEX(PL_Hours,MATCH($A30,PL_Code,0)),0))</f>
        <v/>
      </c>
      <c r="K30" s="22" t="str">
        <f aca="false">IF($A30="","",J30*LaborRate)</f>
        <v/>
      </c>
      <c r="L30" s="22" t="str">
        <f aca="false">IF($A30="","",I30+K30)</f>
        <v/>
      </c>
      <c r="M30" s="12"/>
    </row>
    <row r="31" customFormat="false" ht="15" hidden="false" customHeight="false" outlineLevel="0" collapsed="false">
      <c r="A31" s="12"/>
      <c r="B31" s="18" t="str">
        <f aca="false">IF($A31="","",IFERROR(INDEX(PL_Desc,MATCH($A31,PL_Code,0)),"CHECK CODE"))</f>
        <v/>
      </c>
      <c r="C31" s="18" t="str">
        <f aca="false">IF($A31="","",IFERROR(INDEX(PL_Cat,MATCH($A31,PL_Code,0)),""))</f>
        <v/>
      </c>
      <c r="D31" s="19"/>
      <c r="E31" s="18" t="str">
        <f aca="false">IF($A31="","",IFERROR(INDEX(PL_Unit,MATCH($A31,PL_Code,0)),""))</f>
        <v/>
      </c>
      <c r="F31" s="20" t="str">
        <f aca="false">IF($A31="","",IFERROR(INDEX(PL_Waste,MATCH($A31,PL_Code,0)),0))</f>
        <v/>
      </c>
      <c r="G31" s="21" t="str">
        <f aca="false">IF($A31="","",D31*(1+F31))</f>
        <v/>
      </c>
      <c r="H31" s="22" t="str">
        <f aca="false">IF($A31="","",IFERROR(INDEX(PL_Cost,MATCH($A31,PL_Code,0)),0))</f>
        <v/>
      </c>
      <c r="I31" s="22" t="str">
        <f aca="false">IF($A31="","",G31*H31)</f>
        <v/>
      </c>
      <c r="J31" s="21" t="str">
        <f aca="false">IF($A31="","",D31*IFERROR(INDEX(PL_Hours,MATCH($A31,PL_Code,0)),0))</f>
        <v/>
      </c>
      <c r="K31" s="22" t="str">
        <f aca="false">IF($A31="","",J31*LaborRate)</f>
        <v/>
      </c>
      <c r="L31" s="22" t="str">
        <f aca="false">IF($A31="","",I31+K31)</f>
        <v/>
      </c>
      <c r="M31" s="12"/>
    </row>
    <row r="32" customFormat="false" ht="15" hidden="false" customHeight="false" outlineLevel="0" collapsed="false">
      <c r="A32" s="12"/>
      <c r="B32" s="18" t="str">
        <f aca="false">IF($A32="","",IFERROR(INDEX(PL_Desc,MATCH($A32,PL_Code,0)),"CHECK CODE"))</f>
        <v/>
      </c>
      <c r="C32" s="18" t="str">
        <f aca="false">IF($A32="","",IFERROR(INDEX(PL_Cat,MATCH($A32,PL_Code,0)),""))</f>
        <v/>
      </c>
      <c r="D32" s="19"/>
      <c r="E32" s="18" t="str">
        <f aca="false">IF($A32="","",IFERROR(INDEX(PL_Unit,MATCH($A32,PL_Code,0)),""))</f>
        <v/>
      </c>
      <c r="F32" s="20" t="str">
        <f aca="false">IF($A32="","",IFERROR(INDEX(PL_Waste,MATCH($A32,PL_Code,0)),0))</f>
        <v/>
      </c>
      <c r="G32" s="21" t="str">
        <f aca="false">IF($A32="","",D32*(1+F32))</f>
        <v/>
      </c>
      <c r="H32" s="22" t="str">
        <f aca="false">IF($A32="","",IFERROR(INDEX(PL_Cost,MATCH($A32,PL_Code,0)),0))</f>
        <v/>
      </c>
      <c r="I32" s="22" t="str">
        <f aca="false">IF($A32="","",G32*H32)</f>
        <v/>
      </c>
      <c r="J32" s="21" t="str">
        <f aca="false">IF($A32="","",D32*IFERROR(INDEX(PL_Hours,MATCH($A32,PL_Code,0)),0))</f>
        <v/>
      </c>
      <c r="K32" s="22" t="str">
        <f aca="false">IF($A32="","",J32*LaborRate)</f>
        <v/>
      </c>
      <c r="L32" s="22" t="str">
        <f aca="false">IF($A32="","",I32+K32)</f>
        <v/>
      </c>
      <c r="M32" s="12"/>
    </row>
    <row r="33" customFormat="false" ht="15" hidden="false" customHeight="false" outlineLevel="0" collapsed="false">
      <c r="A33" s="12"/>
      <c r="B33" s="18" t="str">
        <f aca="false">IF($A33="","",IFERROR(INDEX(PL_Desc,MATCH($A33,PL_Code,0)),"CHECK CODE"))</f>
        <v/>
      </c>
      <c r="C33" s="18" t="str">
        <f aca="false">IF($A33="","",IFERROR(INDEX(PL_Cat,MATCH($A33,PL_Code,0)),""))</f>
        <v/>
      </c>
      <c r="D33" s="19"/>
      <c r="E33" s="18" t="str">
        <f aca="false">IF($A33="","",IFERROR(INDEX(PL_Unit,MATCH($A33,PL_Code,0)),""))</f>
        <v/>
      </c>
      <c r="F33" s="20" t="str">
        <f aca="false">IF($A33="","",IFERROR(INDEX(PL_Waste,MATCH($A33,PL_Code,0)),0))</f>
        <v/>
      </c>
      <c r="G33" s="21" t="str">
        <f aca="false">IF($A33="","",D33*(1+F33))</f>
        <v/>
      </c>
      <c r="H33" s="22" t="str">
        <f aca="false">IF($A33="","",IFERROR(INDEX(PL_Cost,MATCH($A33,PL_Code,0)),0))</f>
        <v/>
      </c>
      <c r="I33" s="22" t="str">
        <f aca="false">IF($A33="","",G33*H33)</f>
        <v/>
      </c>
      <c r="J33" s="21" t="str">
        <f aca="false">IF($A33="","",D33*IFERROR(INDEX(PL_Hours,MATCH($A33,PL_Code,0)),0))</f>
        <v/>
      </c>
      <c r="K33" s="22" t="str">
        <f aca="false">IF($A33="","",J33*LaborRate)</f>
        <v/>
      </c>
      <c r="L33" s="22" t="str">
        <f aca="false">IF($A33="","",I33+K33)</f>
        <v/>
      </c>
      <c r="M33" s="12"/>
    </row>
    <row r="34" customFormat="false" ht="15" hidden="false" customHeight="false" outlineLevel="0" collapsed="false">
      <c r="A34" s="12"/>
      <c r="B34" s="18" t="str">
        <f aca="false">IF($A34="","",IFERROR(INDEX(PL_Desc,MATCH($A34,PL_Code,0)),"CHECK CODE"))</f>
        <v/>
      </c>
      <c r="C34" s="18" t="str">
        <f aca="false">IF($A34="","",IFERROR(INDEX(PL_Cat,MATCH($A34,PL_Code,0)),""))</f>
        <v/>
      </c>
      <c r="D34" s="19"/>
      <c r="E34" s="18" t="str">
        <f aca="false">IF($A34="","",IFERROR(INDEX(PL_Unit,MATCH($A34,PL_Code,0)),""))</f>
        <v/>
      </c>
      <c r="F34" s="20" t="str">
        <f aca="false">IF($A34="","",IFERROR(INDEX(PL_Waste,MATCH($A34,PL_Code,0)),0))</f>
        <v/>
      </c>
      <c r="G34" s="21" t="str">
        <f aca="false">IF($A34="","",D34*(1+F34))</f>
        <v/>
      </c>
      <c r="H34" s="22" t="str">
        <f aca="false">IF($A34="","",IFERROR(INDEX(PL_Cost,MATCH($A34,PL_Code,0)),0))</f>
        <v/>
      </c>
      <c r="I34" s="22" t="str">
        <f aca="false">IF($A34="","",G34*H34)</f>
        <v/>
      </c>
      <c r="J34" s="21" t="str">
        <f aca="false">IF($A34="","",D34*IFERROR(INDEX(PL_Hours,MATCH($A34,PL_Code,0)),0))</f>
        <v/>
      </c>
      <c r="K34" s="22" t="str">
        <f aca="false">IF($A34="","",J34*LaborRate)</f>
        <v/>
      </c>
      <c r="L34" s="22" t="str">
        <f aca="false">IF($A34="","",I34+K34)</f>
        <v/>
      </c>
      <c r="M34" s="12"/>
    </row>
    <row r="35" customFormat="false" ht="15" hidden="false" customHeight="false" outlineLevel="0" collapsed="false">
      <c r="A35" s="12"/>
      <c r="B35" s="18" t="str">
        <f aca="false">IF($A35="","",IFERROR(INDEX(PL_Desc,MATCH($A35,PL_Code,0)),"CHECK CODE"))</f>
        <v/>
      </c>
      <c r="C35" s="18" t="str">
        <f aca="false">IF($A35="","",IFERROR(INDEX(PL_Cat,MATCH($A35,PL_Code,0)),""))</f>
        <v/>
      </c>
      <c r="D35" s="19"/>
      <c r="E35" s="18" t="str">
        <f aca="false">IF($A35="","",IFERROR(INDEX(PL_Unit,MATCH($A35,PL_Code,0)),""))</f>
        <v/>
      </c>
      <c r="F35" s="20" t="str">
        <f aca="false">IF($A35="","",IFERROR(INDEX(PL_Waste,MATCH($A35,PL_Code,0)),0))</f>
        <v/>
      </c>
      <c r="G35" s="21" t="str">
        <f aca="false">IF($A35="","",D35*(1+F35))</f>
        <v/>
      </c>
      <c r="H35" s="22" t="str">
        <f aca="false">IF($A35="","",IFERROR(INDEX(PL_Cost,MATCH($A35,PL_Code,0)),0))</f>
        <v/>
      </c>
      <c r="I35" s="22" t="str">
        <f aca="false">IF($A35="","",G35*H35)</f>
        <v/>
      </c>
      <c r="J35" s="21" t="str">
        <f aca="false">IF($A35="","",D35*IFERROR(INDEX(PL_Hours,MATCH($A35,PL_Code,0)),0))</f>
        <v/>
      </c>
      <c r="K35" s="22" t="str">
        <f aca="false">IF($A35="","",J35*LaborRate)</f>
        <v/>
      </c>
      <c r="L35" s="22" t="str">
        <f aca="false">IF($A35="","",I35+K35)</f>
        <v/>
      </c>
      <c r="M35" s="12"/>
    </row>
    <row r="36" customFormat="false" ht="15" hidden="false" customHeight="false" outlineLevel="0" collapsed="false">
      <c r="A36" s="12"/>
      <c r="B36" s="18" t="str">
        <f aca="false">IF($A36="","",IFERROR(INDEX(PL_Desc,MATCH($A36,PL_Code,0)),"CHECK CODE"))</f>
        <v/>
      </c>
      <c r="C36" s="18" t="str">
        <f aca="false">IF($A36="","",IFERROR(INDEX(PL_Cat,MATCH($A36,PL_Code,0)),""))</f>
        <v/>
      </c>
      <c r="D36" s="19"/>
      <c r="E36" s="18" t="str">
        <f aca="false">IF($A36="","",IFERROR(INDEX(PL_Unit,MATCH($A36,PL_Code,0)),""))</f>
        <v/>
      </c>
      <c r="F36" s="20" t="str">
        <f aca="false">IF($A36="","",IFERROR(INDEX(PL_Waste,MATCH($A36,PL_Code,0)),0))</f>
        <v/>
      </c>
      <c r="G36" s="21" t="str">
        <f aca="false">IF($A36="","",D36*(1+F36))</f>
        <v/>
      </c>
      <c r="H36" s="22" t="str">
        <f aca="false">IF($A36="","",IFERROR(INDEX(PL_Cost,MATCH($A36,PL_Code,0)),0))</f>
        <v/>
      </c>
      <c r="I36" s="22" t="str">
        <f aca="false">IF($A36="","",G36*H36)</f>
        <v/>
      </c>
      <c r="J36" s="21" t="str">
        <f aca="false">IF($A36="","",D36*IFERROR(INDEX(PL_Hours,MATCH($A36,PL_Code,0)),0))</f>
        <v/>
      </c>
      <c r="K36" s="22" t="str">
        <f aca="false">IF($A36="","",J36*LaborRate)</f>
        <v/>
      </c>
      <c r="L36" s="22" t="str">
        <f aca="false">IF($A36="","",I36+K36)</f>
        <v/>
      </c>
      <c r="M36" s="12"/>
    </row>
    <row r="37" customFormat="false" ht="15" hidden="false" customHeight="false" outlineLevel="0" collapsed="false">
      <c r="A37" s="12"/>
      <c r="B37" s="18" t="str">
        <f aca="false">IF($A37="","",IFERROR(INDEX(PL_Desc,MATCH($A37,PL_Code,0)),"CHECK CODE"))</f>
        <v/>
      </c>
      <c r="C37" s="18" t="str">
        <f aca="false">IF($A37="","",IFERROR(INDEX(PL_Cat,MATCH($A37,PL_Code,0)),""))</f>
        <v/>
      </c>
      <c r="D37" s="19"/>
      <c r="E37" s="18" t="str">
        <f aca="false">IF($A37="","",IFERROR(INDEX(PL_Unit,MATCH($A37,PL_Code,0)),""))</f>
        <v/>
      </c>
      <c r="F37" s="20" t="str">
        <f aca="false">IF($A37="","",IFERROR(INDEX(PL_Waste,MATCH($A37,PL_Code,0)),0))</f>
        <v/>
      </c>
      <c r="G37" s="21" t="str">
        <f aca="false">IF($A37="","",D37*(1+F37))</f>
        <v/>
      </c>
      <c r="H37" s="22" t="str">
        <f aca="false">IF($A37="","",IFERROR(INDEX(PL_Cost,MATCH($A37,PL_Code,0)),0))</f>
        <v/>
      </c>
      <c r="I37" s="22" t="str">
        <f aca="false">IF($A37="","",G37*H37)</f>
        <v/>
      </c>
      <c r="J37" s="21" t="str">
        <f aca="false">IF($A37="","",D37*IFERROR(INDEX(PL_Hours,MATCH($A37,PL_Code,0)),0))</f>
        <v/>
      </c>
      <c r="K37" s="22" t="str">
        <f aca="false">IF($A37="","",J37*LaborRate)</f>
        <v/>
      </c>
      <c r="L37" s="22" t="str">
        <f aca="false">IF($A37="","",I37+K37)</f>
        <v/>
      </c>
      <c r="M37" s="12"/>
    </row>
    <row r="38" customFormat="false" ht="15" hidden="false" customHeight="false" outlineLevel="0" collapsed="false">
      <c r="A38" s="12"/>
      <c r="B38" s="18" t="str">
        <f aca="false">IF($A38="","",IFERROR(INDEX(PL_Desc,MATCH($A38,PL_Code,0)),"CHECK CODE"))</f>
        <v/>
      </c>
      <c r="C38" s="18" t="str">
        <f aca="false">IF($A38="","",IFERROR(INDEX(PL_Cat,MATCH($A38,PL_Code,0)),""))</f>
        <v/>
      </c>
      <c r="D38" s="19"/>
      <c r="E38" s="18" t="str">
        <f aca="false">IF($A38="","",IFERROR(INDEX(PL_Unit,MATCH($A38,PL_Code,0)),""))</f>
        <v/>
      </c>
      <c r="F38" s="20" t="str">
        <f aca="false">IF($A38="","",IFERROR(INDEX(PL_Waste,MATCH($A38,PL_Code,0)),0))</f>
        <v/>
      </c>
      <c r="G38" s="21" t="str">
        <f aca="false">IF($A38="","",D38*(1+F38))</f>
        <v/>
      </c>
      <c r="H38" s="22" t="str">
        <f aca="false">IF($A38="","",IFERROR(INDEX(PL_Cost,MATCH($A38,PL_Code,0)),0))</f>
        <v/>
      </c>
      <c r="I38" s="22" t="str">
        <f aca="false">IF($A38="","",G38*H38)</f>
        <v/>
      </c>
      <c r="J38" s="21" t="str">
        <f aca="false">IF($A38="","",D38*IFERROR(INDEX(PL_Hours,MATCH($A38,PL_Code,0)),0))</f>
        <v/>
      </c>
      <c r="K38" s="22" t="str">
        <f aca="false">IF($A38="","",J38*LaborRate)</f>
        <v/>
      </c>
      <c r="L38" s="22" t="str">
        <f aca="false">IF($A38="","",I38+K38)</f>
        <v/>
      </c>
      <c r="M38" s="12"/>
    </row>
    <row r="39" customFormat="false" ht="15" hidden="false" customHeight="false" outlineLevel="0" collapsed="false">
      <c r="A39" s="12"/>
      <c r="B39" s="18" t="str">
        <f aca="false">IF($A39="","",IFERROR(INDEX(PL_Desc,MATCH($A39,PL_Code,0)),"CHECK CODE"))</f>
        <v/>
      </c>
      <c r="C39" s="18" t="str">
        <f aca="false">IF($A39="","",IFERROR(INDEX(PL_Cat,MATCH($A39,PL_Code,0)),""))</f>
        <v/>
      </c>
      <c r="D39" s="19"/>
      <c r="E39" s="18" t="str">
        <f aca="false">IF($A39="","",IFERROR(INDEX(PL_Unit,MATCH($A39,PL_Code,0)),""))</f>
        <v/>
      </c>
      <c r="F39" s="20" t="str">
        <f aca="false">IF($A39="","",IFERROR(INDEX(PL_Waste,MATCH($A39,PL_Code,0)),0))</f>
        <v/>
      </c>
      <c r="G39" s="21" t="str">
        <f aca="false">IF($A39="","",D39*(1+F39))</f>
        <v/>
      </c>
      <c r="H39" s="22" t="str">
        <f aca="false">IF($A39="","",IFERROR(INDEX(PL_Cost,MATCH($A39,PL_Code,0)),0))</f>
        <v/>
      </c>
      <c r="I39" s="22" t="str">
        <f aca="false">IF($A39="","",G39*H39)</f>
        <v/>
      </c>
      <c r="J39" s="21" t="str">
        <f aca="false">IF($A39="","",D39*IFERROR(INDEX(PL_Hours,MATCH($A39,PL_Code,0)),0))</f>
        <v/>
      </c>
      <c r="K39" s="22" t="str">
        <f aca="false">IF($A39="","",J39*LaborRate)</f>
        <v/>
      </c>
      <c r="L39" s="22" t="str">
        <f aca="false">IF($A39="","",I39+K39)</f>
        <v/>
      </c>
      <c r="M39" s="12"/>
    </row>
    <row r="40" customFormat="false" ht="15" hidden="false" customHeight="false" outlineLevel="0" collapsed="false">
      <c r="A40" s="12"/>
      <c r="B40" s="18" t="str">
        <f aca="false">IF($A40="","",IFERROR(INDEX(PL_Desc,MATCH($A40,PL_Code,0)),"CHECK CODE"))</f>
        <v/>
      </c>
      <c r="C40" s="18" t="str">
        <f aca="false">IF($A40="","",IFERROR(INDEX(PL_Cat,MATCH($A40,PL_Code,0)),""))</f>
        <v/>
      </c>
      <c r="D40" s="19"/>
      <c r="E40" s="18" t="str">
        <f aca="false">IF($A40="","",IFERROR(INDEX(PL_Unit,MATCH($A40,PL_Code,0)),""))</f>
        <v/>
      </c>
      <c r="F40" s="20" t="str">
        <f aca="false">IF($A40="","",IFERROR(INDEX(PL_Waste,MATCH($A40,PL_Code,0)),0))</f>
        <v/>
      </c>
      <c r="G40" s="21" t="str">
        <f aca="false">IF($A40="","",D40*(1+F40))</f>
        <v/>
      </c>
      <c r="H40" s="22" t="str">
        <f aca="false">IF($A40="","",IFERROR(INDEX(PL_Cost,MATCH($A40,PL_Code,0)),0))</f>
        <v/>
      </c>
      <c r="I40" s="22" t="str">
        <f aca="false">IF($A40="","",G40*H40)</f>
        <v/>
      </c>
      <c r="J40" s="21" t="str">
        <f aca="false">IF($A40="","",D40*IFERROR(INDEX(PL_Hours,MATCH($A40,PL_Code,0)),0))</f>
        <v/>
      </c>
      <c r="K40" s="22" t="str">
        <f aca="false">IF($A40="","",J40*LaborRate)</f>
        <v/>
      </c>
      <c r="L40" s="22" t="str">
        <f aca="false">IF($A40="","",I40+K40)</f>
        <v/>
      </c>
      <c r="M40" s="12"/>
    </row>
    <row r="41" customFormat="false" ht="15" hidden="false" customHeight="false" outlineLevel="0" collapsed="false">
      <c r="A41" s="12"/>
      <c r="B41" s="18" t="str">
        <f aca="false">IF($A41="","",IFERROR(INDEX(PL_Desc,MATCH($A41,PL_Code,0)),"CHECK CODE"))</f>
        <v/>
      </c>
      <c r="C41" s="18" t="str">
        <f aca="false">IF($A41="","",IFERROR(INDEX(PL_Cat,MATCH($A41,PL_Code,0)),""))</f>
        <v/>
      </c>
      <c r="D41" s="19"/>
      <c r="E41" s="18" t="str">
        <f aca="false">IF($A41="","",IFERROR(INDEX(PL_Unit,MATCH($A41,PL_Code,0)),""))</f>
        <v/>
      </c>
      <c r="F41" s="20" t="str">
        <f aca="false">IF($A41="","",IFERROR(INDEX(PL_Waste,MATCH($A41,PL_Code,0)),0))</f>
        <v/>
      </c>
      <c r="G41" s="21" t="str">
        <f aca="false">IF($A41="","",D41*(1+F41))</f>
        <v/>
      </c>
      <c r="H41" s="22" t="str">
        <f aca="false">IF($A41="","",IFERROR(INDEX(PL_Cost,MATCH($A41,PL_Code,0)),0))</f>
        <v/>
      </c>
      <c r="I41" s="22" t="str">
        <f aca="false">IF($A41="","",G41*H41)</f>
        <v/>
      </c>
      <c r="J41" s="21" t="str">
        <f aca="false">IF($A41="","",D41*IFERROR(INDEX(PL_Hours,MATCH($A41,PL_Code,0)),0))</f>
        <v/>
      </c>
      <c r="K41" s="22" t="str">
        <f aca="false">IF($A41="","",J41*LaborRate)</f>
        <v/>
      </c>
      <c r="L41" s="22" t="str">
        <f aca="false">IF($A41="","",I41+K41)</f>
        <v/>
      </c>
      <c r="M41" s="12"/>
    </row>
    <row r="42" customFormat="false" ht="15" hidden="false" customHeight="false" outlineLevel="0" collapsed="false">
      <c r="A42" s="12"/>
      <c r="B42" s="18" t="str">
        <f aca="false">IF($A42="","",IFERROR(INDEX(PL_Desc,MATCH($A42,PL_Code,0)),"CHECK CODE"))</f>
        <v/>
      </c>
      <c r="C42" s="18" t="str">
        <f aca="false">IF($A42="","",IFERROR(INDEX(PL_Cat,MATCH($A42,PL_Code,0)),""))</f>
        <v/>
      </c>
      <c r="D42" s="19"/>
      <c r="E42" s="18" t="str">
        <f aca="false">IF($A42="","",IFERROR(INDEX(PL_Unit,MATCH($A42,PL_Code,0)),""))</f>
        <v/>
      </c>
      <c r="F42" s="20" t="str">
        <f aca="false">IF($A42="","",IFERROR(INDEX(PL_Waste,MATCH($A42,PL_Code,0)),0))</f>
        <v/>
      </c>
      <c r="G42" s="21" t="str">
        <f aca="false">IF($A42="","",D42*(1+F42))</f>
        <v/>
      </c>
      <c r="H42" s="22" t="str">
        <f aca="false">IF($A42="","",IFERROR(INDEX(PL_Cost,MATCH($A42,PL_Code,0)),0))</f>
        <v/>
      </c>
      <c r="I42" s="22" t="str">
        <f aca="false">IF($A42="","",G42*H42)</f>
        <v/>
      </c>
      <c r="J42" s="21" t="str">
        <f aca="false">IF($A42="","",D42*IFERROR(INDEX(PL_Hours,MATCH($A42,PL_Code,0)),0))</f>
        <v/>
      </c>
      <c r="K42" s="22" t="str">
        <f aca="false">IF($A42="","",J42*LaborRate)</f>
        <v/>
      </c>
      <c r="L42" s="22" t="str">
        <f aca="false">IF($A42="","",I42+K42)</f>
        <v/>
      </c>
      <c r="M42" s="12"/>
    </row>
    <row r="43" customFormat="false" ht="15" hidden="false" customHeight="false" outlineLevel="0" collapsed="false">
      <c r="A43" s="12"/>
      <c r="B43" s="18" t="str">
        <f aca="false">IF($A43="","",IFERROR(INDEX(PL_Desc,MATCH($A43,PL_Code,0)),"CHECK CODE"))</f>
        <v/>
      </c>
      <c r="C43" s="18" t="str">
        <f aca="false">IF($A43="","",IFERROR(INDEX(PL_Cat,MATCH($A43,PL_Code,0)),""))</f>
        <v/>
      </c>
      <c r="D43" s="19"/>
      <c r="E43" s="18" t="str">
        <f aca="false">IF($A43="","",IFERROR(INDEX(PL_Unit,MATCH($A43,PL_Code,0)),""))</f>
        <v/>
      </c>
      <c r="F43" s="20" t="str">
        <f aca="false">IF($A43="","",IFERROR(INDEX(PL_Waste,MATCH($A43,PL_Code,0)),0))</f>
        <v/>
      </c>
      <c r="G43" s="21" t="str">
        <f aca="false">IF($A43="","",D43*(1+F43))</f>
        <v/>
      </c>
      <c r="H43" s="22" t="str">
        <f aca="false">IF($A43="","",IFERROR(INDEX(PL_Cost,MATCH($A43,PL_Code,0)),0))</f>
        <v/>
      </c>
      <c r="I43" s="22" t="str">
        <f aca="false">IF($A43="","",G43*H43)</f>
        <v/>
      </c>
      <c r="J43" s="21" t="str">
        <f aca="false">IF($A43="","",D43*IFERROR(INDEX(PL_Hours,MATCH($A43,PL_Code,0)),0))</f>
        <v/>
      </c>
      <c r="K43" s="22" t="str">
        <f aca="false">IF($A43="","",J43*LaborRate)</f>
        <v/>
      </c>
      <c r="L43" s="22" t="str">
        <f aca="false">IF($A43="","",I43+K43)</f>
        <v/>
      </c>
      <c r="M43" s="12"/>
    </row>
    <row r="44" customFormat="false" ht="15" hidden="false" customHeight="false" outlineLevel="0" collapsed="false">
      <c r="A44" s="12"/>
      <c r="B44" s="18" t="str">
        <f aca="false">IF($A44="","",IFERROR(INDEX(PL_Desc,MATCH($A44,PL_Code,0)),"CHECK CODE"))</f>
        <v/>
      </c>
      <c r="C44" s="18" t="str">
        <f aca="false">IF($A44="","",IFERROR(INDEX(PL_Cat,MATCH($A44,PL_Code,0)),""))</f>
        <v/>
      </c>
      <c r="D44" s="19"/>
      <c r="E44" s="18" t="str">
        <f aca="false">IF($A44="","",IFERROR(INDEX(PL_Unit,MATCH($A44,PL_Code,0)),""))</f>
        <v/>
      </c>
      <c r="F44" s="20" t="str">
        <f aca="false">IF($A44="","",IFERROR(INDEX(PL_Waste,MATCH($A44,PL_Code,0)),0))</f>
        <v/>
      </c>
      <c r="G44" s="21" t="str">
        <f aca="false">IF($A44="","",D44*(1+F44))</f>
        <v/>
      </c>
      <c r="H44" s="22" t="str">
        <f aca="false">IF($A44="","",IFERROR(INDEX(PL_Cost,MATCH($A44,PL_Code,0)),0))</f>
        <v/>
      </c>
      <c r="I44" s="22" t="str">
        <f aca="false">IF($A44="","",G44*H44)</f>
        <v/>
      </c>
      <c r="J44" s="21" t="str">
        <f aca="false">IF($A44="","",D44*IFERROR(INDEX(PL_Hours,MATCH($A44,PL_Code,0)),0))</f>
        <v/>
      </c>
      <c r="K44" s="22" t="str">
        <f aca="false">IF($A44="","",J44*LaborRate)</f>
        <v/>
      </c>
      <c r="L44" s="22" t="str">
        <f aca="false">IF($A44="","",I44+K44)</f>
        <v/>
      </c>
      <c r="M44" s="12"/>
    </row>
    <row r="45" customFormat="false" ht="15" hidden="false" customHeight="false" outlineLevel="0" collapsed="false">
      <c r="A45" s="12"/>
      <c r="B45" s="18" t="str">
        <f aca="false">IF($A45="","",IFERROR(INDEX(PL_Desc,MATCH($A45,PL_Code,0)),"CHECK CODE"))</f>
        <v/>
      </c>
      <c r="C45" s="18" t="str">
        <f aca="false">IF($A45="","",IFERROR(INDEX(PL_Cat,MATCH($A45,PL_Code,0)),""))</f>
        <v/>
      </c>
      <c r="D45" s="19"/>
      <c r="E45" s="18" t="str">
        <f aca="false">IF($A45="","",IFERROR(INDEX(PL_Unit,MATCH($A45,PL_Code,0)),""))</f>
        <v/>
      </c>
      <c r="F45" s="20" t="str">
        <f aca="false">IF($A45="","",IFERROR(INDEX(PL_Waste,MATCH($A45,PL_Code,0)),0))</f>
        <v/>
      </c>
      <c r="G45" s="21" t="str">
        <f aca="false">IF($A45="","",D45*(1+F45))</f>
        <v/>
      </c>
      <c r="H45" s="22" t="str">
        <f aca="false">IF($A45="","",IFERROR(INDEX(PL_Cost,MATCH($A45,PL_Code,0)),0))</f>
        <v/>
      </c>
      <c r="I45" s="22" t="str">
        <f aca="false">IF($A45="","",G45*H45)</f>
        <v/>
      </c>
      <c r="J45" s="21" t="str">
        <f aca="false">IF($A45="","",D45*IFERROR(INDEX(PL_Hours,MATCH($A45,PL_Code,0)),0))</f>
        <v/>
      </c>
      <c r="K45" s="22" t="str">
        <f aca="false">IF($A45="","",J45*LaborRate)</f>
        <v/>
      </c>
      <c r="L45" s="22" t="str">
        <f aca="false">IF($A45="","",I45+K45)</f>
        <v/>
      </c>
      <c r="M45" s="12"/>
    </row>
    <row r="46" customFormat="false" ht="15" hidden="false" customHeight="false" outlineLevel="0" collapsed="false">
      <c r="A46" s="12"/>
      <c r="B46" s="18" t="str">
        <f aca="false">IF($A46="","",IFERROR(INDEX(PL_Desc,MATCH($A46,PL_Code,0)),"CHECK CODE"))</f>
        <v/>
      </c>
      <c r="C46" s="18" t="str">
        <f aca="false">IF($A46="","",IFERROR(INDEX(PL_Cat,MATCH($A46,PL_Code,0)),""))</f>
        <v/>
      </c>
      <c r="D46" s="19"/>
      <c r="E46" s="18" t="str">
        <f aca="false">IF($A46="","",IFERROR(INDEX(PL_Unit,MATCH($A46,PL_Code,0)),""))</f>
        <v/>
      </c>
      <c r="F46" s="20" t="str">
        <f aca="false">IF($A46="","",IFERROR(INDEX(PL_Waste,MATCH($A46,PL_Code,0)),0))</f>
        <v/>
      </c>
      <c r="G46" s="21" t="str">
        <f aca="false">IF($A46="","",D46*(1+F46))</f>
        <v/>
      </c>
      <c r="H46" s="22" t="str">
        <f aca="false">IF($A46="","",IFERROR(INDEX(PL_Cost,MATCH($A46,PL_Code,0)),0))</f>
        <v/>
      </c>
      <c r="I46" s="22" t="str">
        <f aca="false">IF($A46="","",G46*H46)</f>
        <v/>
      </c>
      <c r="J46" s="21" t="str">
        <f aca="false">IF($A46="","",D46*IFERROR(INDEX(PL_Hours,MATCH($A46,PL_Code,0)),0))</f>
        <v/>
      </c>
      <c r="K46" s="22" t="str">
        <f aca="false">IF($A46="","",J46*LaborRate)</f>
        <v/>
      </c>
      <c r="L46" s="22" t="str">
        <f aca="false">IF($A46="","",I46+K46)</f>
        <v/>
      </c>
      <c r="M46" s="12"/>
    </row>
    <row r="47" customFormat="false" ht="15" hidden="false" customHeight="false" outlineLevel="0" collapsed="false">
      <c r="A47" s="12"/>
      <c r="B47" s="18" t="str">
        <f aca="false">IF($A47="","",IFERROR(INDEX(PL_Desc,MATCH($A47,PL_Code,0)),"CHECK CODE"))</f>
        <v/>
      </c>
      <c r="C47" s="18" t="str">
        <f aca="false">IF($A47="","",IFERROR(INDEX(PL_Cat,MATCH($A47,PL_Code,0)),""))</f>
        <v/>
      </c>
      <c r="D47" s="19"/>
      <c r="E47" s="18" t="str">
        <f aca="false">IF($A47="","",IFERROR(INDEX(PL_Unit,MATCH($A47,PL_Code,0)),""))</f>
        <v/>
      </c>
      <c r="F47" s="20" t="str">
        <f aca="false">IF($A47="","",IFERROR(INDEX(PL_Waste,MATCH($A47,PL_Code,0)),0))</f>
        <v/>
      </c>
      <c r="G47" s="21" t="str">
        <f aca="false">IF($A47="","",D47*(1+F47))</f>
        <v/>
      </c>
      <c r="H47" s="22" t="str">
        <f aca="false">IF($A47="","",IFERROR(INDEX(PL_Cost,MATCH($A47,PL_Code,0)),0))</f>
        <v/>
      </c>
      <c r="I47" s="22" t="str">
        <f aca="false">IF($A47="","",G47*H47)</f>
        <v/>
      </c>
      <c r="J47" s="21" t="str">
        <f aca="false">IF($A47="","",D47*IFERROR(INDEX(PL_Hours,MATCH($A47,PL_Code,0)),0))</f>
        <v/>
      </c>
      <c r="K47" s="22" t="str">
        <f aca="false">IF($A47="","",J47*LaborRate)</f>
        <v/>
      </c>
      <c r="L47" s="22" t="str">
        <f aca="false">IF($A47="","",I47+K47)</f>
        <v/>
      </c>
      <c r="M47" s="12"/>
    </row>
    <row r="48" customFormat="false" ht="15" hidden="false" customHeight="false" outlineLevel="0" collapsed="false">
      <c r="A48" s="12"/>
      <c r="B48" s="18" t="str">
        <f aca="false">IF($A48="","",IFERROR(INDEX(PL_Desc,MATCH($A48,PL_Code,0)),"CHECK CODE"))</f>
        <v/>
      </c>
      <c r="C48" s="18" t="str">
        <f aca="false">IF($A48="","",IFERROR(INDEX(PL_Cat,MATCH($A48,PL_Code,0)),""))</f>
        <v/>
      </c>
      <c r="D48" s="19"/>
      <c r="E48" s="18" t="str">
        <f aca="false">IF($A48="","",IFERROR(INDEX(PL_Unit,MATCH($A48,PL_Code,0)),""))</f>
        <v/>
      </c>
      <c r="F48" s="20" t="str">
        <f aca="false">IF($A48="","",IFERROR(INDEX(PL_Waste,MATCH($A48,PL_Code,0)),0))</f>
        <v/>
      </c>
      <c r="G48" s="21" t="str">
        <f aca="false">IF($A48="","",D48*(1+F48))</f>
        <v/>
      </c>
      <c r="H48" s="22" t="str">
        <f aca="false">IF($A48="","",IFERROR(INDEX(PL_Cost,MATCH($A48,PL_Code,0)),0))</f>
        <v/>
      </c>
      <c r="I48" s="22" t="str">
        <f aca="false">IF($A48="","",G48*H48)</f>
        <v/>
      </c>
      <c r="J48" s="21" t="str">
        <f aca="false">IF($A48="","",D48*IFERROR(INDEX(PL_Hours,MATCH($A48,PL_Code,0)),0))</f>
        <v/>
      </c>
      <c r="K48" s="22" t="str">
        <f aca="false">IF($A48="","",J48*LaborRate)</f>
        <v/>
      </c>
      <c r="L48" s="22" t="str">
        <f aca="false">IF($A48="","",I48+K48)</f>
        <v/>
      </c>
      <c r="M48" s="12"/>
    </row>
    <row r="49" customFormat="false" ht="15" hidden="false" customHeight="false" outlineLevel="0" collapsed="false">
      <c r="A49" s="12"/>
      <c r="B49" s="18" t="str">
        <f aca="false">IF($A49="","",IFERROR(INDEX(PL_Desc,MATCH($A49,PL_Code,0)),"CHECK CODE"))</f>
        <v/>
      </c>
      <c r="C49" s="18" t="str">
        <f aca="false">IF($A49="","",IFERROR(INDEX(PL_Cat,MATCH($A49,PL_Code,0)),""))</f>
        <v/>
      </c>
      <c r="D49" s="19"/>
      <c r="E49" s="18" t="str">
        <f aca="false">IF($A49="","",IFERROR(INDEX(PL_Unit,MATCH($A49,PL_Code,0)),""))</f>
        <v/>
      </c>
      <c r="F49" s="20" t="str">
        <f aca="false">IF($A49="","",IFERROR(INDEX(PL_Waste,MATCH($A49,PL_Code,0)),0))</f>
        <v/>
      </c>
      <c r="G49" s="21" t="str">
        <f aca="false">IF($A49="","",D49*(1+F49))</f>
        <v/>
      </c>
      <c r="H49" s="22" t="str">
        <f aca="false">IF($A49="","",IFERROR(INDEX(PL_Cost,MATCH($A49,PL_Code,0)),0))</f>
        <v/>
      </c>
      <c r="I49" s="22" t="str">
        <f aca="false">IF($A49="","",G49*H49)</f>
        <v/>
      </c>
      <c r="J49" s="21" t="str">
        <f aca="false">IF($A49="","",D49*IFERROR(INDEX(PL_Hours,MATCH($A49,PL_Code,0)),0))</f>
        <v/>
      </c>
      <c r="K49" s="22" t="str">
        <f aca="false">IF($A49="","",J49*LaborRate)</f>
        <v/>
      </c>
      <c r="L49" s="22" t="str">
        <f aca="false">IF($A49="","",I49+K49)</f>
        <v/>
      </c>
      <c r="M49" s="12"/>
    </row>
    <row r="50" customFormat="false" ht="15" hidden="false" customHeight="false" outlineLevel="0" collapsed="false">
      <c r="A50" s="12"/>
      <c r="B50" s="18" t="str">
        <f aca="false">IF($A50="","",IFERROR(INDEX(PL_Desc,MATCH($A50,PL_Code,0)),"CHECK CODE"))</f>
        <v/>
      </c>
      <c r="C50" s="18" t="str">
        <f aca="false">IF($A50="","",IFERROR(INDEX(PL_Cat,MATCH($A50,PL_Code,0)),""))</f>
        <v/>
      </c>
      <c r="D50" s="19"/>
      <c r="E50" s="18" t="str">
        <f aca="false">IF($A50="","",IFERROR(INDEX(PL_Unit,MATCH($A50,PL_Code,0)),""))</f>
        <v/>
      </c>
      <c r="F50" s="20" t="str">
        <f aca="false">IF($A50="","",IFERROR(INDEX(PL_Waste,MATCH($A50,PL_Code,0)),0))</f>
        <v/>
      </c>
      <c r="G50" s="21" t="str">
        <f aca="false">IF($A50="","",D50*(1+F50))</f>
        <v/>
      </c>
      <c r="H50" s="22" t="str">
        <f aca="false">IF($A50="","",IFERROR(INDEX(PL_Cost,MATCH($A50,PL_Code,0)),0))</f>
        <v/>
      </c>
      <c r="I50" s="22" t="str">
        <f aca="false">IF($A50="","",G50*H50)</f>
        <v/>
      </c>
      <c r="J50" s="21" t="str">
        <f aca="false">IF($A50="","",D50*IFERROR(INDEX(PL_Hours,MATCH($A50,PL_Code,0)),0))</f>
        <v/>
      </c>
      <c r="K50" s="22" t="str">
        <f aca="false">IF($A50="","",J50*LaborRate)</f>
        <v/>
      </c>
      <c r="L50" s="22" t="str">
        <f aca="false">IF($A50="","",I50+K50)</f>
        <v/>
      </c>
      <c r="M50" s="12"/>
    </row>
    <row r="51" customFormat="false" ht="15" hidden="false" customHeight="false" outlineLevel="0" collapsed="false">
      <c r="A51" s="12"/>
      <c r="B51" s="18" t="str">
        <f aca="false">IF($A51="","",IFERROR(INDEX(PL_Desc,MATCH($A51,PL_Code,0)),"CHECK CODE"))</f>
        <v/>
      </c>
      <c r="C51" s="18" t="str">
        <f aca="false">IF($A51="","",IFERROR(INDEX(PL_Cat,MATCH($A51,PL_Code,0)),""))</f>
        <v/>
      </c>
      <c r="D51" s="19"/>
      <c r="E51" s="18" t="str">
        <f aca="false">IF($A51="","",IFERROR(INDEX(PL_Unit,MATCH($A51,PL_Code,0)),""))</f>
        <v/>
      </c>
      <c r="F51" s="20" t="str">
        <f aca="false">IF($A51="","",IFERROR(INDEX(PL_Waste,MATCH($A51,PL_Code,0)),0))</f>
        <v/>
      </c>
      <c r="G51" s="21" t="str">
        <f aca="false">IF($A51="","",D51*(1+F51))</f>
        <v/>
      </c>
      <c r="H51" s="22" t="str">
        <f aca="false">IF($A51="","",IFERROR(INDEX(PL_Cost,MATCH($A51,PL_Code,0)),0))</f>
        <v/>
      </c>
      <c r="I51" s="22" t="str">
        <f aca="false">IF($A51="","",G51*H51)</f>
        <v/>
      </c>
      <c r="J51" s="21" t="str">
        <f aca="false">IF($A51="","",D51*IFERROR(INDEX(PL_Hours,MATCH($A51,PL_Code,0)),0))</f>
        <v/>
      </c>
      <c r="K51" s="22" t="str">
        <f aca="false">IF($A51="","",J51*LaborRate)</f>
        <v/>
      </c>
      <c r="L51" s="22" t="str">
        <f aca="false">IF($A51="","",I51+K51)</f>
        <v/>
      </c>
      <c r="M51" s="12"/>
    </row>
    <row r="52" customFormat="false" ht="15" hidden="false" customHeight="false" outlineLevel="0" collapsed="false">
      <c r="A52" s="12"/>
      <c r="B52" s="18" t="str">
        <f aca="false">IF($A52="","",IFERROR(INDEX(PL_Desc,MATCH($A52,PL_Code,0)),"CHECK CODE"))</f>
        <v/>
      </c>
      <c r="C52" s="18" t="str">
        <f aca="false">IF($A52="","",IFERROR(INDEX(PL_Cat,MATCH($A52,PL_Code,0)),""))</f>
        <v/>
      </c>
      <c r="D52" s="19"/>
      <c r="E52" s="18" t="str">
        <f aca="false">IF($A52="","",IFERROR(INDEX(PL_Unit,MATCH($A52,PL_Code,0)),""))</f>
        <v/>
      </c>
      <c r="F52" s="20" t="str">
        <f aca="false">IF($A52="","",IFERROR(INDEX(PL_Waste,MATCH($A52,PL_Code,0)),0))</f>
        <v/>
      </c>
      <c r="G52" s="21" t="str">
        <f aca="false">IF($A52="","",D52*(1+F52))</f>
        <v/>
      </c>
      <c r="H52" s="22" t="str">
        <f aca="false">IF($A52="","",IFERROR(INDEX(PL_Cost,MATCH($A52,PL_Code,0)),0))</f>
        <v/>
      </c>
      <c r="I52" s="22" t="str">
        <f aca="false">IF($A52="","",G52*H52)</f>
        <v/>
      </c>
      <c r="J52" s="21" t="str">
        <f aca="false">IF($A52="","",D52*IFERROR(INDEX(PL_Hours,MATCH($A52,PL_Code,0)),0))</f>
        <v/>
      </c>
      <c r="K52" s="22" t="str">
        <f aca="false">IF($A52="","",J52*LaborRate)</f>
        <v/>
      </c>
      <c r="L52" s="22" t="str">
        <f aca="false">IF($A52="","",I52+K52)</f>
        <v/>
      </c>
      <c r="M52" s="12"/>
    </row>
    <row r="53" customFormat="false" ht="15" hidden="false" customHeight="false" outlineLevel="0" collapsed="false">
      <c r="A53" s="12"/>
      <c r="B53" s="18" t="str">
        <f aca="false">IF($A53="","",IFERROR(INDEX(PL_Desc,MATCH($A53,PL_Code,0)),"CHECK CODE"))</f>
        <v/>
      </c>
      <c r="C53" s="18" t="str">
        <f aca="false">IF($A53="","",IFERROR(INDEX(PL_Cat,MATCH($A53,PL_Code,0)),""))</f>
        <v/>
      </c>
      <c r="D53" s="19"/>
      <c r="E53" s="18" t="str">
        <f aca="false">IF($A53="","",IFERROR(INDEX(PL_Unit,MATCH($A53,PL_Code,0)),""))</f>
        <v/>
      </c>
      <c r="F53" s="20" t="str">
        <f aca="false">IF($A53="","",IFERROR(INDEX(PL_Waste,MATCH($A53,PL_Code,0)),0))</f>
        <v/>
      </c>
      <c r="G53" s="21" t="str">
        <f aca="false">IF($A53="","",D53*(1+F53))</f>
        <v/>
      </c>
      <c r="H53" s="22" t="str">
        <f aca="false">IF($A53="","",IFERROR(INDEX(PL_Cost,MATCH($A53,PL_Code,0)),0))</f>
        <v/>
      </c>
      <c r="I53" s="22" t="str">
        <f aca="false">IF($A53="","",G53*H53)</f>
        <v/>
      </c>
      <c r="J53" s="21" t="str">
        <f aca="false">IF($A53="","",D53*IFERROR(INDEX(PL_Hours,MATCH($A53,PL_Code,0)),0))</f>
        <v/>
      </c>
      <c r="K53" s="22" t="str">
        <f aca="false">IF($A53="","",J53*LaborRate)</f>
        <v/>
      </c>
      <c r="L53" s="22" t="str">
        <f aca="false">IF($A53="","",I53+K53)</f>
        <v/>
      </c>
      <c r="M53" s="12"/>
    </row>
    <row r="54" customFormat="false" ht="15" hidden="false" customHeight="false" outlineLevel="0" collapsed="false">
      <c r="A54" s="12"/>
      <c r="B54" s="18" t="str">
        <f aca="false">IF($A54="","",IFERROR(INDEX(PL_Desc,MATCH($A54,PL_Code,0)),"CHECK CODE"))</f>
        <v/>
      </c>
      <c r="C54" s="18" t="str">
        <f aca="false">IF($A54="","",IFERROR(INDEX(PL_Cat,MATCH($A54,PL_Code,0)),""))</f>
        <v/>
      </c>
      <c r="D54" s="19"/>
      <c r="E54" s="18" t="str">
        <f aca="false">IF($A54="","",IFERROR(INDEX(PL_Unit,MATCH($A54,PL_Code,0)),""))</f>
        <v/>
      </c>
      <c r="F54" s="20" t="str">
        <f aca="false">IF($A54="","",IFERROR(INDEX(PL_Waste,MATCH($A54,PL_Code,0)),0))</f>
        <v/>
      </c>
      <c r="G54" s="21" t="str">
        <f aca="false">IF($A54="","",D54*(1+F54))</f>
        <v/>
      </c>
      <c r="H54" s="22" t="str">
        <f aca="false">IF($A54="","",IFERROR(INDEX(PL_Cost,MATCH($A54,PL_Code,0)),0))</f>
        <v/>
      </c>
      <c r="I54" s="22" t="str">
        <f aca="false">IF($A54="","",G54*H54)</f>
        <v/>
      </c>
      <c r="J54" s="21" t="str">
        <f aca="false">IF($A54="","",D54*IFERROR(INDEX(PL_Hours,MATCH($A54,PL_Code,0)),0))</f>
        <v/>
      </c>
      <c r="K54" s="22" t="str">
        <f aca="false">IF($A54="","",J54*LaborRate)</f>
        <v/>
      </c>
      <c r="L54" s="22" t="str">
        <f aca="false">IF($A54="","",I54+K54)</f>
        <v/>
      </c>
      <c r="M54" s="12"/>
    </row>
    <row r="55" customFormat="false" ht="15" hidden="false" customHeight="false" outlineLevel="0" collapsed="false">
      <c r="A55" s="12"/>
      <c r="B55" s="18" t="str">
        <f aca="false">IF($A55="","",IFERROR(INDEX(PL_Desc,MATCH($A55,PL_Code,0)),"CHECK CODE"))</f>
        <v/>
      </c>
      <c r="C55" s="18" t="str">
        <f aca="false">IF($A55="","",IFERROR(INDEX(PL_Cat,MATCH($A55,PL_Code,0)),""))</f>
        <v/>
      </c>
      <c r="D55" s="19"/>
      <c r="E55" s="18" t="str">
        <f aca="false">IF($A55="","",IFERROR(INDEX(PL_Unit,MATCH($A55,PL_Code,0)),""))</f>
        <v/>
      </c>
      <c r="F55" s="20" t="str">
        <f aca="false">IF($A55="","",IFERROR(INDEX(PL_Waste,MATCH($A55,PL_Code,0)),0))</f>
        <v/>
      </c>
      <c r="G55" s="21" t="str">
        <f aca="false">IF($A55="","",D55*(1+F55))</f>
        <v/>
      </c>
      <c r="H55" s="22" t="str">
        <f aca="false">IF($A55="","",IFERROR(INDEX(PL_Cost,MATCH($A55,PL_Code,0)),0))</f>
        <v/>
      </c>
      <c r="I55" s="22" t="str">
        <f aca="false">IF($A55="","",G55*H55)</f>
        <v/>
      </c>
      <c r="J55" s="21" t="str">
        <f aca="false">IF($A55="","",D55*IFERROR(INDEX(PL_Hours,MATCH($A55,PL_Code,0)),0))</f>
        <v/>
      </c>
      <c r="K55" s="22" t="str">
        <f aca="false">IF($A55="","",J55*LaborRate)</f>
        <v/>
      </c>
      <c r="L55" s="22" t="str">
        <f aca="false">IF($A55="","",I55+K55)</f>
        <v/>
      </c>
      <c r="M55" s="12"/>
    </row>
    <row r="56" customFormat="false" ht="15" hidden="false" customHeight="false" outlineLevel="0" collapsed="false">
      <c r="A56" s="12"/>
      <c r="B56" s="18" t="str">
        <f aca="false">IF($A56="","",IFERROR(INDEX(PL_Desc,MATCH($A56,PL_Code,0)),"CHECK CODE"))</f>
        <v/>
      </c>
      <c r="C56" s="18" t="str">
        <f aca="false">IF($A56="","",IFERROR(INDEX(PL_Cat,MATCH($A56,PL_Code,0)),""))</f>
        <v/>
      </c>
      <c r="D56" s="19"/>
      <c r="E56" s="18" t="str">
        <f aca="false">IF($A56="","",IFERROR(INDEX(PL_Unit,MATCH($A56,PL_Code,0)),""))</f>
        <v/>
      </c>
      <c r="F56" s="20" t="str">
        <f aca="false">IF($A56="","",IFERROR(INDEX(PL_Waste,MATCH($A56,PL_Code,0)),0))</f>
        <v/>
      </c>
      <c r="G56" s="21" t="str">
        <f aca="false">IF($A56="","",D56*(1+F56))</f>
        <v/>
      </c>
      <c r="H56" s="22" t="str">
        <f aca="false">IF($A56="","",IFERROR(INDEX(PL_Cost,MATCH($A56,PL_Code,0)),0))</f>
        <v/>
      </c>
      <c r="I56" s="22" t="str">
        <f aca="false">IF($A56="","",G56*H56)</f>
        <v/>
      </c>
      <c r="J56" s="21" t="str">
        <f aca="false">IF($A56="","",D56*IFERROR(INDEX(PL_Hours,MATCH($A56,PL_Code,0)),0))</f>
        <v/>
      </c>
      <c r="K56" s="22" t="str">
        <f aca="false">IF($A56="","",J56*LaborRate)</f>
        <v/>
      </c>
      <c r="L56" s="22" t="str">
        <f aca="false">IF($A56="","",I56+K56)</f>
        <v/>
      </c>
      <c r="M56" s="12"/>
    </row>
    <row r="57" customFormat="false" ht="15" hidden="false" customHeight="fals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customFormat="false" ht="15" hidden="false" customHeight="false" outlineLevel="0" collapsed="false">
      <c r="A58" s="4" t="s">
        <v>112</v>
      </c>
      <c r="B58" s="2"/>
      <c r="C58" s="2"/>
      <c r="D58" s="2"/>
      <c r="E58" s="2"/>
      <c r="F58" s="2"/>
      <c r="G58" s="2"/>
      <c r="H58" s="2"/>
      <c r="I58" s="23" t="n">
        <f aca="false">SUM(I7:I56)</f>
        <v>20069.836</v>
      </c>
      <c r="J58" s="24" t="n">
        <f aca="false">SUM(J7:J56)</f>
        <v>189.96</v>
      </c>
      <c r="K58" s="23" t="n">
        <f aca="false">SUM(K7:K56)</f>
        <v>12347.4</v>
      </c>
      <c r="L58" s="23" t="n">
        <f aca="false">SUM(L7:L56)</f>
        <v>32417.236</v>
      </c>
      <c r="M58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4"/>
  </cols>
  <sheetData>
    <row r="1" customFormat="false" ht="19.7" hidden="false" customHeight="false" outlineLevel="0" collapsed="false">
      <c r="A1" s="1" t="s">
        <v>113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114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11" t="s">
        <v>46</v>
      </c>
      <c r="B4" s="11" t="s">
        <v>115</v>
      </c>
      <c r="C4" s="11" t="s">
        <v>116</v>
      </c>
      <c r="D4" s="11" t="s">
        <v>117</v>
      </c>
      <c r="E4" s="11" t="s">
        <v>118</v>
      </c>
    </row>
    <row r="5" customFormat="false" ht="15" hidden="false" customHeight="false" outlineLevel="0" collapsed="false">
      <c r="A5" s="18" t="str">
        <f aca="false">Settings!A12</f>
        <v>Site Work</v>
      </c>
      <c r="B5" s="22" t="n">
        <f aca="false">SUMIF(EST_Cat,A5,EST_Material)</f>
        <v>1150</v>
      </c>
      <c r="C5" s="22" t="n">
        <f aca="false">SUMIF(EST_Cat,A5,EST_Labor)</f>
        <v>455</v>
      </c>
      <c r="D5" s="22" t="n">
        <f aca="false">B5+C5</f>
        <v>1605</v>
      </c>
      <c r="E5" s="22" t="n">
        <f aca="false">IF($D$15=0,0,D5/$D$15*$B$21)</f>
        <v>2118.31462022453</v>
      </c>
    </row>
    <row r="6" customFormat="false" ht="15" hidden="false" customHeight="false" outlineLevel="0" collapsed="false">
      <c r="A6" s="18" t="str">
        <f aca="false">Settings!A13</f>
        <v>Concrete</v>
      </c>
      <c r="B6" s="22" t="n">
        <f aca="false">SUMIF(EST_Cat,A6,EST_Material)</f>
        <v>2830.4</v>
      </c>
      <c r="C6" s="22" t="n">
        <f aca="false">SUMIF(EST_Cat,A6,EST_Labor)</f>
        <v>2184</v>
      </c>
      <c r="D6" s="22" t="n">
        <f aca="false">B6+C6</f>
        <v>5014.4</v>
      </c>
      <c r="E6" s="22" t="n">
        <f aca="false">IF($D$15=0,0,D6/$D$15*$B$21)</f>
        <v>6618.11640601488</v>
      </c>
    </row>
    <row r="7" customFormat="false" ht="15" hidden="false" customHeight="false" outlineLevel="0" collapsed="false">
      <c r="A7" s="18" t="str">
        <f aca="false">Settings!A14</f>
        <v>Masonry</v>
      </c>
      <c r="B7" s="22" t="n">
        <f aca="false">SUMIF(EST_Cat,A7,EST_Material)</f>
        <v>0</v>
      </c>
      <c r="C7" s="22" t="n">
        <f aca="false">SUMIF(EST_Cat,A7,EST_Labor)</f>
        <v>0</v>
      </c>
      <c r="D7" s="22" t="n">
        <f aca="false">B7+C7</f>
        <v>0</v>
      </c>
      <c r="E7" s="22" t="n">
        <f aca="false">IF($D$15=0,0,D7/$D$15*$B$21)</f>
        <v>0</v>
      </c>
    </row>
    <row r="8" customFormat="false" ht="15" hidden="false" customHeight="false" outlineLevel="0" collapsed="false">
      <c r="A8" s="18" t="str">
        <f aca="false">Settings!A15</f>
        <v>Framing &amp; Carpentry</v>
      </c>
      <c r="B8" s="22" t="n">
        <f aca="false">SUMIF(EST_Cat,A8,EST_Material)</f>
        <v>3129.5</v>
      </c>
      <c r="C8" s="22" t="n">
        <f aca="false">SUMIF(EST_Cat,A8,EST_Labor)</f>
        <v>2496</v>
      </c>
      <c r="D8" s="22" t="n">
        <f aca="false">B8+C8</f>
        <v>5625.5</v>
      </c>
      <c r="E8" s="22" t="n">
        <f aca="false">IF($D$15=0,0,D8/$D$15*$B$21)</f>
        <v>7424.65974833215</v>
      </c>
    </row>
    <row r="9" customFormat="false" ht="15" hidden="false" customHeight="false" outlineLevel="0" collapsed="false">
      <c r="A9" s="18" t="str">
        <f aca="false">Settings!A16</f>
        <v>Roofing &amp; Exteriors</v>
      </c>
      <c r="B9" s="22" t="n">
        <f aca="false">SUMIF(EST_Cat,A9,EST_Material)</f>
        <v>5860.4</v>
      </c>
      <c r="C9" s="22" t="n">
        <f aca="false">SUMIF(EST_Cat,A9,EST_Labor)</f>
        <v>2366</v>
      </c>
      <c r="D9" s="22" t="n">
        <f aca="false">B9+C9</f>
        <v>8226.4</v>
      </c>
      <c r="E9" s="22" t="n">
        <f aca="false">IF($D$15=0,0,D9/$D$15*$B$21)</f>
        <v>10857.3852908505</v>
      </c>
    </row>
    <row r="10" customFormat="false" ht="15" hidden="false" customHeight="false" outlineLevel="0" collapsed="false">
      <c r="A10" s="18" t="str">
        <f aca="false">Settings!A17</f>
        <v>Plumbing &amp; Mechanical</v>
      </c>
      <c r="B10" s="22" t="n">
        <f aca="false">SUMIF(EST_Cat,A10,EST_Material)</f>
        <v>900</v>
      </c>
      <c r="C10" s="22" t="n">
        <f aca="false">SUMIF(EST_Cat,A10,EST_Labor)</f>
        <v>520</v>
      </c>
      <c r="D10" s="22" t="n">
        <f aca="false">B10+C10</f>
        <v>1420</v>
      </c>
      <c r="E10" s="22" t="n">
        <f aca="false">IF($D$15=0,0,D10/$D$15*$B$21)</f>
        <v>1874.14751446656</v>
      </c>
    </row>
    <row r="11" customFormat="false" ht="15" hidden="false" customHeight="false" outlineLevel="0" collapsed="false">
      <c r="A11" s="18" t="str">
        <f aca="false">Settings!A18</f>
        <v>Electrical</v>
      </c>
      <c r="B11" s="22" t="n">
        <f aca="false">SUMIF(EST_Cat,A11,EST_Material)</f>
        <v>630</v>
      </c>
      <c r="C11" s="22" t="n">
        <f aca="false">SUMIF(EST_Cat,A11,EST_Labor)</f>
        <v>910</v>
      </c>
      <c r="D11" s="22" t="n">
        <f aca="false">B11+C11</f>
        <v>1540</v>
      </c>
      <c r="E11" s="22" t="n">
        <f aca="false">IF($D$15=0,0,D11/$D$15*$B$21)</f>
        <v>2032.52617766092</v>
      </c>
    </row>
    <row r="12" customFormat="false" ht="15" hidden="false" customHeight="false" outlineLevel="0" collapsed="false">
      <c r="A12" s="18" t="str">
        <f aca="false">Settings!A19</f>
        <v>Finishes</v>
      </c>
      <c r="B12" s="22" t="n">
        <f aca="false">SUMIF(EST_Cat,A12,EST_Material)</f>
        <v>2725.536</v>
      </c>
      <c r="C12" s="22" t="n">
        <f aca="false">SUMIF(EST_Cat,A12,EST_Labor)</f>
        <v>3416.4</v>
      </c>
      <c r="D12" s="22" t="n">
        <f aca="false">B12+C12</f>
        <v>6141.936</v>
      </c>
      <c r="E12" s="22" t="n">
        <f aca="false">IF($D$15=0,0,D12/$D$15*$B$21)</f>
        <v>8106.26344254416</v>
      </c>
    </row>
    <row r="13" customFormat="false" ht="15" hidden="false" customHeight="false" outlineLevel="0" collapsed="false">
      <c r="A13" s="18" t="str">
        <f aca="false">Settings!A20</f>
        <v>Cabinets &amp; Countertops</v>
      </c>
      <c r="B13" s="22" t="n">
        <f aca="false">SUMIF(EST_Cat,A13,EST_Material)</f>
        <v>0</v>
      </c>
      <c r="C13" s="22" t="n">
        <f aca="false">SUMIF(EST_Cat,A13,EST_Labor)</f>
        <v>0</v>
      </c>
      <c r="D13" s="22" t="n">
        <f aca="false">B13+C13</f>
        <v>0</v>
      </c>
      <c r="E13" s="22" t="n">
        <f aca="false">IF($D$15=0,0,D13/$D$15*$B$21)</f>
        <v>0</v>
      </c>
    </row>
    <row r="14" customFormat="false" ht="15" hidden="false" customHeight="false" outlineLevel="0" collapsed="false">
      <c r="A14" s="18" t="str">
        <f aca="false">Settings!A21</f>
        <v>Allowances</v>
      </c>
      <c r="B14" s="22" t="n">
        <f aca="false">SUMIF(EST_Cat,A14,EST_Material)</f>
        <v>2844</v>
      </c>
      <c r="C14" s="22" t="n">
        <f aca="false">SUMIF(EST_Cat,A14,EST_Labor)</f>
        <v>0</v>
      </c>
      <c r="D14" s="22" t="n">
        <f aca="false">B14+C14</f>
        <v>2844</v>
      </c>
      <c r="E14" s="22" t="n">
        <f aca="false">IF($D$15=0,0,D14/$D$15*$B$21)</f>
        <v>3753.57431770627</v>
      </c>
    </row>
    <row r="15" customFormat="false" ht="15" hidden="false" customHeight="false" outlineLevel="0" collapsed="false">
      <c r="A15" s="25" t="s">
        <v>117</v>
      </c>
      <c r="B15" s="26" t="n">
        <f aca="false">SUM(B5:B14)</f>
        <v>20069.836</v>
      </c>
      <c r="C15" s="26" t="n">
        <f aca="false">SUM(C5:C14)</f>
        <v>12347.4</v>
      </c>
      <c r="D15" s="26" t="n">
        <f aca="false">SUM(D5:D14)</f>
        <v>32417.236</v>
      </c>
      <c r="E15" s="26" t="n">
        <f aca="false">SUM(E5:E14)</f>
        <v>42784.9875178</v>
      </c>
    </row>
    <row r="16" customFormat="false" ht="15" hidden="false" customHeight="false" outlineLevel="0" collapsed="false">
      <c r="A16" s="2"/>
      <c r="B16" s="2"/>
      <c r="C16" s="2"/>
      <c r="D16" s="2"/>
      <c r="E16" s="2"/>
    </row>
    <row r="17" customFormat="false" ht="15" hidden="false" customHeight="false" outlineLevel="0" collapsed="false">
      <c r="A17" s="2" t="s">
        <v>26</v>
      </c>
      <c r="B17" s="27" t="n">
        <f aca="false">B15*TaxRate</f>
        <v>1404.88852</v>
      </c>
      <c r="C17" s="2"/>
      <c r="D17" s="2"/>
      <c r="E17" s="2"/>
    </row>
    <row r="18" customFormat="false" ht="15" hidden="false" customHeight="false" outlineLevel="0" collapsed="false">
      <c r="A18" s="2" t="s">
        <v>22</v>
      </c>
      <c r="B18" s="27" t="n">
        <f aca="false">(D15+B17)*Overhead</f>
        <v>3382.212452</v>
      </c>
      <c r="C18" s="2"/>
      <c r="D18" s="2"/>
      <c r="E18" s="2"/>
    </row>
    <row r="19" customFormat="false" ht="15" hidden="false" customHeight="false" outlineLevel="0" collapsed="false">
      <c r="A19" s="2" t="s">
        <v>24</v>
      </c>
      <c r="B19" s="27" t="n">
        <f aca="false">(D15+B17+B18)*Profit</f>
        <v>5580.6505458</v>
      </c>
      <c r="C19" s="2"/>
      <c r="D19" s="2"/>
      <c r="E19" s="2"/>
    </row>
    <row r="20" customFormat="false" ht="15" hidden="false" customHeight="false" outlineLevel="0" collapsed="false">
      <c r="A20" s="2"/>
      <c r="B20" s="2"/>
      <c r="C20" s="2"/>
      <c r="D20" s="2"/>
      <c r="E20" s="2"/>
    </row>
    <row r="21" customFormat="false" ht="15" hidden="false" customHeight="false" outlineLevel="0" collapsed="false">
      <c r="A21" s="25" t="s">
        <v>119</v>
      </c>
      <c r="B21" s="26" t="n">
        <f aca="false">D15+B17+B18+B19</f>
        <v>42784.9875178</v>
      </c>
      <c r="C21" s="25"/>
      <c r="D21" s="25"/>
      <c r="E21" s="25"/>
    </row>
    <row r="22" customFormat="false" ht="15" hidden="false" customHeight="false" outlineLevel="0" collapsed="false">
      <c r="A22" s="2" t="s">
        <v>120</v>
      </c>
      <c r="B22" s="28" t="n">
        <f aca="false">Estimate!J58</f>
        <v>189.96</v>
      </c>
      <c r="C22" s="2"/>
      <c r="D22" s="2"/>
      <c r="E22" s="2"/>
    </row>
    <row r="23" customFormat="false" ht="15" hidden="false" customHeight="false" outlineLevel="0" collapsed="false">
      <c r="A23" s="2"/>
      <c r="B23" s="2"/>
      <c r="C23" s="2"/>
      <c r="D23" s="2"/>
      <c r="E23" s="2"/>
    </row>
    <row r="24" customFormat="false" ht="15" hidden="false" customHeight="false" outlineLevel="0" collapsed="false">
      <c r="A24" s="4" t="s">
        <v>121</v>
      </c>
      <c r="B24" s="4" t="n">
        <f aca="false">COUNTIF(EST_Desc,"CHECK*")</f>
        <v>0</v>
      </c>
      <c r="C24" s="29" t="str">
        <f aca="false">IF(B24=0,"All codes found","Fix the CHECK CODE lines on the Estimate before sending")</f>
        <v>All codes found</v>
      </c>
      <c r="D24" s="2"/>
      <c r="E24" s="2"/>
    </row>
    <row r="25" customFormat="false" ht="15" hidden="false" customHeight="false" outlineLevel="0" collapsed="false">
      <c r="A25" s="2"/>
      <c r="B25" s="2"/>
      <c r="C25" s="2"/>
      <c r="D25" s="2"/>
      <c r="E25" s="2"/>
    </row>
    <row r="26" customFormat="false" ht="15" hidden="false" customHeight="false" outlineLevel="0" collapsed="false">
      <c r="A26" s="3" t="s">
        <v>122</v>
      </c>
      <c r="B26" s="2"/>
      <c r="C26" s="2"/>
      <c r="D26" s="2"/>
      <c r="E26" s="2"/>
    </row>
    <row r="27" customFormat="false" ht="15" hidden="false" customHeight="false" outlineLevel="0" collapsed="false">
      <c r="A27" s="3" t="s">
        <v>123</v>
      </c>
      <c r="B27" s="2"/>
      <c r="C27" s="2"/>
      <c r="D27" s="2"/>
      <c r="E2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0"/>
    <col collapsed="false" customWidth="true" hidden="false" outlineLevel="0" max="3" min="3" style="0" width="16"/>
  </cols>
  <sheetData>
    <row r="1" customFormat="false" ht="19.7" hidden="false" customHeight="false" outlineLevel="0" collapsed="false">
      <c r="A1" s="30" t="s">
        <v>124</v>
      </c>
      <c r="B1" s="2"/>
      <c r="C1" s="2"/>
    </row>
    <row r="2" customFormat="false" ht="15" hidden="false" customHeight="false" outlineLevel="0" collapsed="false">
      <c r="A2" s="31" t="s">
        <v>125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5" hidden="false" customHeight="false" outlineLevel="0" collapsed="false">
      <c r="A4" s="4" t="s">
        <v>126</v>
      </c>
      <c r="B4" s="2" t="str">
        <f aca="false">Estimate!F3</f>
        <v>Pat Smith</v>
      </c>
      <c r="C4" s="2"/>
    </row>
    <row r="5" customFormat="false" ht="15" hidden="false" customHeight="false" outlineLevel="0" collapsed="false">
      <c r="A5" s="4" t="s">
        <v>127</v>
      </c>
      <c r="B5" s="2" t="str">
        <f aca="false">Estimate!B3</f>
        <v>Smith family room addition, 12x16</v>
      </c>
      <c r="C5" s="2"/>
    </row>
    <row r="6" customFormat="false" ht="15" hidden="false" customHeight="false" outlineLevel="0" collapsed="false">
      <c r="A6" s="4" t="s">
        <v>97</v>
      </c>
      <c r="B6" s="32" t="n">
        <f aca="false">Estimate!B4</f>
        <v>46323</v>
      </c>
      <c r="C6" s="2"/>
    </row>
    <row r="7" customFormat="false" ht="15" hidden="false" customHeight="false" outlineLevel="0" collapsed="false">
      <c r="A7" s="4" t="s">
        <v>128</v>
      </c>
      <c r="B7" s="32" t="n">
        <f aca="false">Estimate!B4+ValidDays</f>
        <v>46353</v>
      </c>
      <c r="C7" s="2"/>
    </row>
    <row r="8" customFormat="false" ht="15" hidden="false" customHeight="false" outlineLevel="0" collapsed="false">
      <c r="A8" s="2"/>
      <c r="B8" s="2"/>
      <c r="C8" s="2"/>
    </row>
    <row r="9" customFormat="false" ht="15" hidden="false" customHeight="false" outlineLevel="0" collapsed="false">
      <c r="A9" s="33" t="s">
        <v>129</v>
      </c>
      <c r="B9" s="2"/>
      <c r="C9" s="2"/>
    </row>
    <row r="10" customFormat="false" ht="48" hidden="false" customHeight="true" outlineLevel="0" collapsed="false">
      <c r="A10" s="34" t="s">
        <v>130</v>
      </c>
      <c r="B10" s="34"/>
      <c r="C10" s="34"/>
    </row>
    <row r="11" customFormat="false" ht="15" hidden="false" customHeight="false" outlineLevel="0" collapsed="false">
      <c r="A11" s="2"/>
      <c r="B11" s="2"/>
      <c r="C11" s="2"/>
    </row>
    <row r="12" customFormat="false" ht="15" hidden="false" customHeight="true" outlineLevel="0" collapsed="false">
      <c r="A12" s="11" t="s">
        <v>46</v>
      </c>
      <c r="B12" s="11"/>
      <c r="C12" s="11" t="s">
        <v>131</v>
      </c>
    </row>
    <row r="13" customFormat="false" ht="15" hidden="false" customHeight="false" outlineLevel="0" collapsed="false">
      <c r="A13" s="35" t="str">
        <f aca="false">Summary!A5</f>
        <v>Site Work</v>
      </c>
      <c r="B13" s="35"/>
      <c r="C13" s="36" t="n">
        <f aca="false">Summary!E5</f>
        <v>2118.31462022453</v>
      </c>
    </row>
    <row r="14" customFormat="false" ht="15" hidden="false" customHeight="false" outlineLevel="0" collapsed="false">
      <c r="A14" s="35" t="str">
        <f aca="false">Summary!A6</f>
        <v>Concrete</v>
      </c>
      <c r="B14" s="35"/>
      <c r="C14" s="36" t="n">
        <f aca="false">Summary!E6</f>
        <v>6618.11640601488</v>
      </c>
    </row>
    <row r="15" customFormat="false" ht="15" hidden="false" customHeight="false" outlineLevel="0" collapsed="false">
      <c r="A15" s="35" t="str">
        <f aca="false">Summary!A7</f>
        <v>Masonry</v>
      </c>
      <c r="B15" s="35"/>
      <c r="C15" s="36" t="n">
        <f aca="false">Summary!E7</f>
        <v>0</v>
      </c>
    </row>
    <row r="16" customFormat="false" ht="15" hidden="false" customHeight="false" outlineLevel="0" collapsed="false">
      <c r="A16" s="35" t="str">
        <f aca="false">Summary!A8</f>
        <v>Framing &amp; Carpentry</v>
      </c>
      <c r="B16" s="35"/>
      <c r="C16" s="36" t="n">
        <f aca="false">Summary!E8</f>
        <v>7424.65974833215</v>
      </c>
    </row>
    <row r="17" customFormat="false" ht="15" hidden="false" customHeight="false" outlineLevel="0" collapsed="false">
      <c r="A17" s="35" t="str">
        <f aca="false">Summary!A9</f>
        <v>Roofing &amp; Exteriors</v>
      </c>
      <c r="B17" s="35"/>
      <c r="C17" s="36" t="n">
        <f aca="false">Summary!E9</f>
        <v>10857.3852908505</v>
      </c>
    </row>
    <row r="18" customFormat="false" ht="15" hidden="false" customHeight="false" outlineLevel="0" collapsed="false">
      <c r="A18" s="35" t="str">
        <f aca="false">Summary!A10</f>
        <v>Plumbing &amp; Mechanical</v>
      </c>
      <c r="B18" s="35"/>
      <c r="C18" s="36" t="n">
        <f aca="false">Summary!E10</f>
        <v>1874.14751446656</v>
      </c>
    </row>
    <row r="19" customFormat="false" ht="15" hidden="false" customHeight="false" outlineLevel="0" collapsed="false">
      <c r="A19" s="35" t="str">
        <f aca="false">Summary!A11</f>
        <v>Electrical</v>
      </c>
      <c r="B19" s="35"/>
      <c r="C19" s="36" t="n">
        <f aca="false">Summary!E11</f>
        <v>2032.52617766092</v>
      </c>
    </row>
    <row r="20" customFormat="false" ht="15" hidden="false" customHeight="false" outlineLevel="0" collapsed="false">
      <c r="A20" s="35" t="str">
        <f aca="false">Summary!A12</f>
        <v>Finishes</v>
      </c>
      <c r="B20" s="35"/>
      <c r="C20" s="36" t="n">
        <f aca="false">Summary!E12</f>
        <v>8106.26344254416</v>
      </c>
    </row>
    <row r="21" customFormat="false" ht="15" hidden="false" customHeight="false" outlineLevel="0" collapsed="false">
      <c r="A21" s="35" t="str">
        <f aca="false">Summary!A13</f>
        <v>Cabinets &amp; Countertops</v>
      </c>
      <c r="B21" s="35"/>
      <c r="C21" s="36" t="n">
        <f aca="false">Summary!E13</f>
        <v>0</v>
      </c>
    </row>
    <row r="22" customFormat="false" ht="15" hidden="false" customHeight="false" outlineLevel="0" collapsed="false">
      <c r="A22" s="35" t="str">
        <f aca="false">Summary!A14</f>
        <v>Allowances</v>
      </c>
      <c r="B22" s="35"/>
      <c r="C22" s="36" t="n">
        <f aca="false">Summary!E14</f>
        <v>3753.57431770627</v>
      </c>
    </row>
    <row r="23" customFormat="false" ht="15" hidden="false" customHeight="false" outlineLevel="0" collapsed="false">
      <c r="A23" s="37" t="s">
        <v>132</v>
      </c>
      <c r="B23" s="37"/>
      <c r="C23" s="38" t="n">
        <f aca="false">Summary!B21</f>
        <v>42784.9875178</v>
      </c>
    </row>
    <row r="24" customFormat="false" ht="15" hidden="false" customHeight="false" outlineLevel="0" collapsed="false">
      <c r="A24" s="2"/>
      <c r="B24" s="2"/>
      <c r="C24" s="2"/>
    </row>
    <row r="25" customFormat="false" ht="15" hidden="false" customHeight="false" outlineLevel="0" collapsed="false">
      <c r="A25" s="33" t="s">
        <v>43</v>
      </c>
      <c r="B25" s="2"/>
      <c r="C25" s="2"/>
    </row>
    <row r="26" customFormat="false" ht="31.5" hidden="false" customHeight="true" outlineLevel="0" collapsed="false">
      <c r="A26" s="34" t="s">
        <v>133</v>
      </c>
      <c r="B26" s="34"/>
      <c r="C26" s="34"/>
    </row>
    <row r="27" customFormat="false" ht="15" hidden="false" customHeight="false" outlineLevel="0" collapsed="false">
      <c r="A27" s="2"/>
      <c r="B27" s="2"/>
      <c r="C27" s="2"/>
    </row>
    <row r="28" customFormat="false" ht="15" hidden="false" customHeight="false" outlineLevel="0" collapsed="false">
      <c r="A28" s="33" t="s">
        <v>134</v>
      </c>
      <c r="B28" s="2"/>
      <c r="C28" s="2"/>
    </row>
    <row r="29" customFormat="false" ht="31.5" hidden="false" customHeight="true" outlineLevel="0" collapsed="false">
      <c r="A29" s="34" t="s">
        <v>135</v>
      </c>
      <c r="B29" s="34"/>
      <c r="C29" s="34"/>
    </row>
    <row r="30" customFormat="false" ht="15" hidden="false" customHeight="false" outlineLevel="0" collapsed="false">
      <c r="A30" s="2"/>
      <c r="B30" s="2"/>
      <c r="C30" s="2"/>
    </row>
    <row r="31" customFormat="false" ht="15" hidden="false" customHeight="false" outlineLevel="0" collapsed="false">
      <c r="A31" s="33" t="s">
        <v>136</v>
      </c>
      <c r="B31" s="2"/>
      <c r="C31" s="2"/>
    </row>
    <row r="32" customFormat="false" ht="15" hidden="false" customHeight="false" outlineLevel="0" collapsed="false">
      <c r="A32" s="2" t="s">
        <v>137</v>
      </c>
      <c r="B32" s="2"/>
      <c r="C32" s="2"/>
    </row>
  </sheetData>
  <mergeCells count="15">
    <mergeCell ref="A10:C10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6:C26"/>
    <mergeCell ref="A29:C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LibreOffice/26.8.1.1$MacOSX_AARCH64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2026-10-28T18:44:01Z</dcterms:created>
  <dc:creator>openpyxl</dc:creator>
  <dc:description/>
  <dc:language>en-US</dc:language>
  <cp:lastModifiedBy/>
  <dcterms:modified xsi:type="dcterms:W3CDTF">2026-10-28T18:44:01Z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